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<sst xmlns="http://schemas.openxmlformats.org/spreadsheetml/2006/main" count="1864" uniqueCount="779">
  <si>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</si>
  <si>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</si>
  <si>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</si>
  <si>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</si>
  <si>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</si>
  <si>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</si>
  <si>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</si>
  <si>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</si>
  <si>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</si>
  <si>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</si>
  <si>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</si>
  <si>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</si>
  <si>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</si>
  <si>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</si>
  <si>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</si>
  <si>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</si>
  <si>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</si>
  <si>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</si>
  <si>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</si>
  <si>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</si>
  <si>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</si>
  <si>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</si>
  <si>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</si>
  <si>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</si>
  <si>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</si>
  <si>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</si>
  <si>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</si>
  <si>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</si>
  <si>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</si>
  <si>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</si>
  <si>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</si>
  <si>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</si>
  <si>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</si>
  <si>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</si>
  <si>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</si>
  <si>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</si>
  <si>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</si>
  <si>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</si>
  <si>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</si>
  <si>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 xml:space="preserve"> 076 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</si>
  <si>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</si>
  <si>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</si>
  <si>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</si>
  <si>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</si>
  <si>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</si>
  <si>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</si>
  <si>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</si>
  <si>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</si>
  <si>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</si>
  <si>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</si>
  <si>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</si>
  <si>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</si>
  <si>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</si>
  <si>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</si>
  <si>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</si>
  <si>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</si>
  <si>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</si>
  <si>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</si>
  <si>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</si>
  <si>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</si>
  <si>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</si>
  <si>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</si>
  <si>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</si>
  <si>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</si>
  <si>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</si>
  <si>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</si>
  <si>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</si>
  <si>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</si>
  <si>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</si>
  <si>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</si>
  <si>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076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</si>
  <si>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</si>
  <si>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</si>
  <si>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</si>
  <si>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</si>
  <si>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</si>
  <si>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</si>
  <si>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</si>
  <si>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</si>
  <si>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</si>
  <si>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</si>
  <si>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</si>
  <si>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</si>
  <si>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</si>
  <si>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</si>
  <si>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</si>
  <si>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</si>
  <si>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</si>
  <si>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</si>
  <si>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</si>
  <si>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</si>
  <si>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</si>
  <si>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</si>
  <si>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</si>
  <si>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</si>
  <si>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</si>
  <si>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</si>
  <si>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</si>
  <si>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</si>
  <si>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</si>
  <si>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</si>
  <si>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</si>
  <si>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</si>
  <si>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</si>
  <si>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</si>
  <si>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</si>
  <si>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</si>
  <si>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</si>
  <si>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</si>
  <si>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</si>
  <si>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</si>
  <si>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</si>
  <si>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</si>
  <si>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</si>
  <si>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</si>
  <si>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</si>
  <si>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</si>
  <si>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</si>
  <si>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</si>
  <si>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</si>
  <si>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</si>
  <si>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</si>
  <si>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</si>
  <si>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</si>
  <si>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</si>
  <si>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</si>
  <si>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</si>
  <si>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</si>
  <si>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</si>
  <si>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</si>
  <si>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</si>
  <si>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</si>
  <si>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</si>
  <si>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</si>
  <si>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</si>
  <si>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</si>
  <si>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</si>
  <si>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</si>
  <si>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</si>
  <si>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</si>
  <si>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</si>
  <si>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</si>
  <si>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</si>
  <si>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</si>
  <si>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</si>
  <si>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</si>
  <si>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</si>
  <si>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</si>
  <si>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</si>
  <si>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</si>
  <si>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</si>
  <si>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</si>
  <si>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</si>
  <si>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</si>
  <si>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</si>
  <si>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</si>
  <si>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</si>
  <si>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</si>
  <si>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</si>
  <si>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</si>
  <si>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</si>
  <si>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</si>
  <si>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</si>
  <si>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</si>
  <si>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</si>
  <si>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</si>
  <si>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</si>
  <si>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</si>
  <si>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</si>
  <si>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</si>
  <si>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</si>
  <si>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</si>
  <si>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</si>
  <si>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</si>
  <si>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</si>
  <si>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</si>
  <si>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</si>
  <si>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</si>
  <si>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</si>
  <si>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</si>
  <si>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</si>
  <si>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</si>
  <si>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</si>
  <si>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</si>
  <si>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</si>
  <si>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</si>
  <si>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</si>
  <si>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</si>
  <si>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</si>
  <si>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</si>
  <si>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</si>
  <si>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</si>
  <si>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</si>
  <si>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</si>
  <si>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</si>
  <si>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</si>
  <si>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</si>
  <si>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</si>
  <si>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</si>
  <si>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</si>
  <si>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</si>
  <si>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</si>
  <si>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</si>
  <si>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</si>
  <si>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</si>
  <si>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</si>
  <si>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</si>
  <si>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</si>
  <si>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</si>
  <si>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</si>
  <si>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</si>
  <si>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</si>
  <si>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</si>
  <si>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</si>
  <si>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</si>
  <si>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Софинансирование компенсации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</si>
  <si>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</si>
  <si>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</si>
  <si>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</si>
  <si>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</si>
  <si>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</si>
  <si>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</si>
  <si>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</si>
  <si>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</si>
  <si>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</si>
  <si>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</si>
  <si>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</si>
  <si>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</si>
  <si>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</si>
  <si>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</si>
  <si>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</si>
  <si>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</si>
  <si>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</si>
  <si>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</si>
  <si>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</si>
  <si>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</si>
  <si>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</si>
  <si>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</si>
  <si>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</si>
  <si>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</si>
  <si>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</si>
  <si>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</si>
  <si>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</si>
  <si>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</si>
  <si>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</si>
  <si>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</si>
  <si>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</si>
  <si>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</si>
  <si>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</si>
  <si>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</si>
  <si>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</si>
  <si>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</si>
  <si>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</si>
  <si>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</si>
  <si>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</si>
  <si>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</si>
  <si>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</si>
  <si>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</si>
  <si>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</si>
  <si>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</si>
  <si>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</si>
  <si>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</si>
  <si>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</si>
  <si>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</si>
  <si>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</si>
  <si>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</si>
  <si>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</si>
  <si>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</si>
  <si>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</si>
  <si>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</si>
  <si>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</si>
  <si>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</si>
  <si>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</si>
  <si>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</si>
  <si>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</si>
  <si>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</si>
  <si>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</si>
  <si>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</si>
  <si>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</si>
  <si>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</si>
  <si>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</si>
  <si>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</si>
  <si>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</si>
  <si>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</si>
  <si>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</si>
  <si>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</si>
  <si>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</si>
  <si>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</si>
  <si>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</si>
  <si>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</si>
  <si>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</si>
  <si>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</si>
  <si>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</si>
  <si>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</si>
  <si>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</si>
  <si>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</si>
  <si>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</si>
  <si>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</si>
  <si>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</si>
  <si>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</si>
  <si>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</si>
  <si>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</si>
  <si>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</si>
  <si>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</si>
  <si>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</si>
  <si>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</si>
  <si>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</si>
  <si>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</si>
  <si>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</si>
  <si>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</si>
  <si>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</si>
  <si>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</si>
  <si>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</si>
  <si>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</si>
  <si>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</si>
  <si>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</si>
  <si>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</si>
  <si>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</si>
  <si>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</si>
  <si>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</si>
  <si>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</si>
  <si>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</si>
  <si>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</si>
  <si>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</si>
  <si>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</si>
  <si>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</si>
  <si>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</si>
  <si>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</si>
  <si>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</si>
  <si>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</si>
  <si>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</si>
  <si>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</si>
  <si>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</si>
  <si>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</si>
  <si>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910</t>
  </si>
  <si>
    <t>Фонд софинансирования</t>
  </si>
  <si>
    <t>5200902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</si>
  <si>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</si>
  <si>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</si>
  <si>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</si>
  <si>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</si>
  <si>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</si>
  <si>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</si>
  <si>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</si>
  <si>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</si>
  <si>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</si>
  <si>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</si>
  <si>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</si>
  <si>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</si>
  <si>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</si>
  <si>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</si>
  <si>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</si>
  <si>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</si>
  <si>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</si>
  <si>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</si>
  <si>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</si>
  <si>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</si>
  <si>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</si>
  <si>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</si>
  <si>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</si>
  <si>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</si>
  <si>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</si>
  <si>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</si>
  <si>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</si>
  <si>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</si>
  <si>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</si>
  <si>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</si>
  <si>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</si>
  <si>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</si>
  <si>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</si>
  <si>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</si>
  <si>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</si>
  <si>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</si>
  <si>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</si>
  <si>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</si>
  <si>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</si>
  <si>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</si>
  <si>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</si>
  <si>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</si>
  <si>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</si>
  <si>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</si>
  <si>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</si>
  <si>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</si>
  <si>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</si>
  <si>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</si>
  <si>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</si>
  <si>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</si>
  <si>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</si>
  <si>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</si>
  <si>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</si>
  <si>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</si>
  <si>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</si>
  <si>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</si>
  <si>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</si>
  <si>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</si>
  <si>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</si>
  <si>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</si>
  <si>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</si>
  <si>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</si>
  <si>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</si>
  <si>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</si>
  <si>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</si>
  <si>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</si>
  <si>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</si>
  <si>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</si>
  <si>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</si>
  <si>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</si>
  <si>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</si>
  <si>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</si>
  <si>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</si>
  <si>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</si>
  <si>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</si>
  <si>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</si>
  <si>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</si>
  <si>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</si>
  <si>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</si>
  <si>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</si>
  <si>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</si>
  <si>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</si>
  <si>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</si>
  <si>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</si>
  <si>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</si>
  <si>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</si>
  <si>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</si>
  <si>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</si>
  <si>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</si>
  <si>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</si>
  <si>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</si>
  <si>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</si>
  <si>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</si>
  <si>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</si>
  <si>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</si>
  <si>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</si>
  <si>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</si>
  <si>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</si>
  <si>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</si>
  <si>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</si>
  <si>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</si>
  <si>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</si>
  <si>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</si>
  <si>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</si>
  <si>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</si>
  <si>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</si>
  <si>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</si>
  <si>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</si>
  <si>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</si>
  <si>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</si>
  <si>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</si>
  <si>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</si>
  <si>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 xml:space="preserve">10 03  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</si>
  <si>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</si>
  <si>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</si>
  <si>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</si>
  <si>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</si>
  <si>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</si>
  <si>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</si>
  <si>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</si>
  <si>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</si>
  <si>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</si>
  <si>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</si>
  <si>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</si>
  <si>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</si>
  <si>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</si>
  <si>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</si>
  <si>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</si>
  <si>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</si>
  <si>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</si>
  <si>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</si>
  <si>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</si>
  <si>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</si>
  <si>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</si>
  <si>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</si>
  <si>
    <t>5227104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</si>
  <si>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</si>
  <si>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</si>
  <si>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</si>
  <si>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</si>
  <si>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</si>
  <si>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</si>
  <si>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</si>
  <si>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</si>
  <si>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</si>
  <si>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</si>
  <si>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</si>
  <si>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</si>
  <si>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</si>
  <si>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</si>
  <si>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</si>
  <si>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</si>
  <si>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</si>
  <si>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</si>
  <si>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</si>
  <si>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</si>
  <si>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</si>
  <si>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</si>
  <si>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</si>
  <si>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</si>
  <si>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</si>
  <si>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</si>
  <si>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</si>
  <si>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</si>
  <si>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</si>
  <si>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</si>
  <si>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</si>
  <si>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</si>
  <si>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</si>
  <si>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</si>
  <si>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</si>
  <si>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</si>
  <si>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</si>
  <si>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</si>
  <si>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</si>
  <si>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</si>
  <si>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</si>
  <si>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</si>
  <si>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</si>
  <si>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</si>
  <si>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</si>
  <si>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</si>
  <si>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</si>
  <si>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</si>
  <si>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</si>
  <si>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</si>
  <si>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</si>
  <si>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</si>
  <si>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</si>
  <si>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</si>
  <si>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</si>
  <si>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</si>
  <si>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</si>
  <si>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</si>
  <si>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</si>
  <si>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</si>
  <si>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</si>
  <si>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</si>
  <si>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</si>
  <si>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</si>
  <si>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</si>
  <si>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</si>
  <si>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</si>
  <si>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</si>
  <si>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</si>
  <si>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</si>
  <si>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</si>
  <si>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</si>
  <si>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</si>
  <si>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</si>
  <si>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</si>
  <si>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</si>
  <si>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</si>
  <si>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</si>
  <si>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</si>
  <si>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</si>
  <si>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</si>
  <si>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</si>
  <si>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</si>
  <si>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</si>
  <si>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</si>
  <si>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</si>
  <si>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</si>
  <si>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</si>
  <si>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</si>
  <si>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</si>
  <si>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</si>
  <si>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</si>
  <si>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</si>
  <si>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</si>
  <si>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</si>
  <si>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</si>
  <si>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</si>
  <si>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</si>
  <si>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</si>
  <si>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</si>
  <si>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</si>
  <si>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</si>
  <si>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</si>
  <si>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</si>
  <si>
    <t>Субсидии некоммерческим организациям (ДЮСШ)</t>
  </si>
  <si>
    <t>167  04 05  260 02 01  009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</si>
  <si>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</si>
  <si>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</si>
  <si>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</si>
  <si>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</si>
  <si>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</si>
  <si>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</si>
  <si>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0920500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</si>
  <si>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</si>
  <si>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</si>
  <si>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</si>
  <si>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</si>
  <si>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</si>
  <si>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</si>
  <si>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</si>
  <si>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</si>
  <si>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</si>
  <si>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</si>
  <si>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</si>
  <si>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</si>
  <si>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</si>
  <si>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</si>
  <si>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</si>
  <si>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</si>
  <si>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</si>
  <si>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</si>
  <si>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</si>
  <si>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</si>
  <si>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</si>
  <si>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</si>
  <si>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</si>
  <si>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</si>
  <si>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</si>
  <si>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</si>
  <si>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</si>
  <si>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</si>
  <si>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</si>
  <si>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</si>
  <si>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</si>
  <si>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</si>
  <si>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</si>
  <si>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</si>
  <si>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</si>
  <si>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</si>
  <si>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</si>
  <si>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</si>
  <si>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</si>
  <si>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Возмещение части процентой ставки по долгосрочным, среднесрочным и краткосрочным кредитам, взятым малыми формами хозяйствования</t>
  </si>
  <si>
    <t>5225635</t>
  </si>
  <si>
    <t>Государственная поддержка сельского хозяйства</t>
  </si>
  <si>
    <t>2603000</t>
  </si>
  <si>
    <t>2600000</t>
  </si>
  <si>
    <t>8160000</t>
  </si>
  <si>
    <t>0960201</t>
  </si>
  <si>
    <t>1008800</t>
  </si>
  <si>
    <t>Подпрограмма "Обеспечение жильем молодых семей"</t>
  </si>
  <si>
    <t>1008820</t>
  </si>
  <si>
    <t>5223101</t>
  </si>
  <si>
    <t>РЦП "Обеспечение пожарной безопасности Пировского района" на 2011-2013 г.г. (п.1 "Установка дверей")</t>
  </si>
  <si>
    <t>РЦП "Обеспечение пожарной безопасности Пировского района" на 2011-2013 г.г. (п.2 "Огнезащитная обработка")</t>
  </si>
  <si>
    <t>РЦП "Обеспечение пожарной безопасности Пировского района" на 2011-2013 г.г. (п.3 "Приобретение противопожарной краски")</t>
  </si>
  <si>
    <t>7950201</t>
  </si>
  <si>
    <t>7950202</t>
  </si>
  <si>
    <t>7950203</t>
  </si>
  <si>
    <t>Субсидии на осуществление расходов, напрвленных на создание безопасносных и комфортных условий функционирования объектов муниципальной собственности, развитие муниципальных учреждений</t>
  </si>
  <si>
    <t>5225103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</si>
  <si>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</si>
  <si>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9221302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</si>
  <si>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</si>
  <si>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9221303</t>
  </si>
  <si>
    <t>Проведение межшкольных и межсадовских мероприятий</t>
  </si>
  <si>
    <t>4360100</t>
  </si>
  <si>
    <t>5053602</t>
  </si>
  <si>
    <t>0923400</t>
  </si>
  <si>
    <t>Программа энергосбережения и повышения энергетической эффективности на период до 2020 года (возврат остатков 2012 года)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</si>
  <si>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</si>
  <si>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5222902</t>
  </si>
  <si>
    <t>113</t>
  </si>
  <si>
    <t>Софинансирование для выплат воспитателям в краевых государственных и муниципальных учреждениях, реализующих программу дошкольного образования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</si>
  <si>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</si>
  <si>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гражданам, награжденным знаком Почетный донор России"</t>
  </si>
  <si>
    <t>Доставка и пересылка субсидий, предоставляемых в качестве помощи для оплаты ЖКУ труженикам тыла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</si>
  <si>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образовательном учреждении </t>
  </si>
  <si>
    <t>Субвенция на реализацию Закона края от 20.12.2005 года №17-4294 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</si>
  <si>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Возмещение части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</si>
  <si>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Федеральная целевая программа "Жилище" на 2011- 2015 годы (восстановленные остатки 2012 года)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</si>
  <si>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</si>
  <si>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</si>
  <si>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5221302</t>
  </si>
  <si>
    <t>5221303</t>
  </si>
  <si>
    <t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</si>
  <si>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</si>
  <si>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Обеспечение  жилыми помещениями детей-сирот и детей, оставшихся без попечения родителей, за счет средств краевого бюджета</t>
  </si>
  <si>
    <t>5057718</t>
  </si>
  <si>
    <t>Реализация программ модернизации здравоохранения субъектов РФ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бюджета (в том числе 94,03 тыс. рублей возврат остатков 2012 года)</t>
  </si>
  <si>
    <t>4239211</t>
  </si>
  <si>
    <t>Субсидии некоммерческим организациям (повышение фонда оплаты труда на 20% за счет местного бюджета)</t>
  </si>
  <si>
    <t>4409211</t>
  </si>
  <si>
    <t>4429211</t>
  </si>
  <si>
    <t>Расходы на повышение фонда оплаты труда на 20% с 1 июня 2013 года</t>
  </si>
  <si>
    <t>4529913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</si>
  <si>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беднадзорными домашними животными</t>
  </si>
  <si>
    <t>5210274</t>
  </si>
  <si>
    <t>5225104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</si>
  <si>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</si>
  <si>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</si>
  <si>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5225106</t>
  </si>
  <si>
    <t>Благоустройство</t>
  </si>
  <si>
    <t>0503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</si>
  <si>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</si>
  <si>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 xml:space="preserve">Реализация программы модернизации здравоохранения субъектов РФ в части укрепления материально-технической базы медицинских учреждений </t>
  </si>
  <si>
    <t>0960100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</si>
  <si>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</si>
  <si>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</si>
  <si>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</si>
  <si>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</si>
  <si>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</si>
  <si>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</si>
  <si>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</si>
  <si>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</si>
  <si>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</si>
  <si>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</si>
  <si>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</si>
  <si>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</si>
  <si>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</si>
  <si>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</si>
  <si>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</si>
  <si>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Обеспечение первичных мер пожарной безопасности</t>
  </si>
  <si>
    <t>Приложение № 4</t>
  </si>
  <si>
    <t>3450100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</si>
  <si>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</si>
  <si>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 (восстановление остатков 2012 года)</t>
  </si>
  <si>
    <t>Субсидии на государственную поддержку малого и среднего предпринимательства, включая крестьянские (фермерские) хозяйства (восстановление остатков 2012 года)</t>
  </si>
  <si>
    <t>5227400</t>
  </si>
  <si>
    <t>5227410</t>
  </si>
  <si>
    <t>5227411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</si>
  <si>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</si>
  <si>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</si>
  <si>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</t>
  </si>
  <si>
    <t>Модернизация региональных систем общего образования</t>
  </si>
  <si>
    <t>4362100</t>
  </si>
  <si>
    <t>Мероприятия на осуществление мер, направленных на энергосбережение в системе общего образования, в рамках модернизации региональных систем общего образования за счет средств федерального бюджета</t>
  </si>
  <si>
    <t>4362101</t>
  </si>
  <si>
    <t>8620000</t>
  </si>
  <si>
    <t>8620001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</si>
  <si>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 (ЦВР)</t>
  </si>
  <si>
    <t>Мероприятия по реконструкции и капитальномуй ремонту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</si>
  <si>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>9227403</t>
  </si>
  <si>
    <t>1403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</si>
  <si>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</si>
  <si>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5226001</t>
  </si>
  <si>
    <t>Модернизация образовательного процесса муниципальных образовательных учреждений дополнительного образования детей в области культуры</t>
  </si>
  <si>
    <t>5220450</t>
  </si>
  <si>
    <t>Софинансирование на комплектование книжных фондов библиотек муниципальных образований (20%)</t>
  </si>
  <si>
    <t>9220440</t>
  </si>
  <si>
    <t>Социокультурные проекты муниципальных учреждений культуры и образовательных учреждений в области культуры</t>
  </si>
  <si>
    <t>8700000</t>
  </si>
  <si>
    <t>Мероприятия, направленные на выполнение социокультурных проектов муниципальных учреждений культуры и образовательных учреждений в области культуры</t>
  </si>
  <si>
    <t>8700001</t>
  </si>
  <si>
    <t>Массовый спорт</t>
  </si>
  <si>
    <t>1102</t>
  </si>
  <si>
    <t xml:space="preserve">Оснащение муниципальных учреждений физкультурно- спортивной направленности спортивным инвентарем оборудованием, спортивной одеждой и обувью </t>
  </si>
  <si>
    <t>5226709</t>
  </si>
  <si>
    <t>Предупреждение и ликвидация последствий чрезвычайных ситуаций и бедствий техногенного характера (за счет резервного фонда)</t>
  </si>
  <si>
    <t>2180101</t>
  </si>
  <si>
    <t>Софинансирование на строительство плоскостного сооружения (комплексная спортивно-игровая площадка) в селе Пировское Пировского района</t>
  </si>
  <si>
    <t>9210173</t>
  </si>
  <si>
    <t>129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</si>
  <si>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</si>
  <si>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0923402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</si>
  <si>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 (ЦВР)</t>
  </si>
  <si>
    <t>ДЦП "Обеспечение жильем молодых семей" на 2009-2010 годы ( в т.ч. восстановленные остатки 2012 года в сумме 412,6 тыс. руб)</t>
  </si>
  <si>
    <t>Мероприятия направленные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</si>
  <si>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9220450</t>
  </si>
  <si>
    <t>108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</si>
  <si>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</si>
  <si>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</si>
  <si>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</si>
  <si>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</si>
  <si>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</si>
  <si>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</si>
  <si>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</si>
  <si>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</si>
  <si>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</si>
  <si>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</si>
  <si>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</si>
  <si>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</si>
  <si>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Приобретение автотранспорта для нужд муниципальных учреждений физкультурно-спортивной направленности</t>
  </si>
  <si>
    <t>5226710</t>
  </si>
  <si>
    <t>Мероприятия, напрвленные на приобретение автотранспорта для нужд муниципальных учреждений физкультурно-спортивной направленности</t>
  </si>
  <si>
    <t>9226710</t>
  </si>
  <si>
    <t>Реализация мероприятий, направленных предусмотренных муниципальными программами развития субъектов малого и среднего предпринимательства</t>
  </si>
  <si>
    <t>5222201</t>
  </si>
  <si>
    <t>Государственная поддержка действующих и вновь создаваемых спортивных клубов по месту жительства граждан</t>
  </si>
  <si>
    <t>5226701</t>
  </si>
  <si>
    <t>Оказание услуг по строительному контролю за выполнением капитального ремонта и усилению строительных конструкций</t>
  </si>
  <si>
    <t>4219203</t>
  </si>
  <si>
    <t>142</t>
  </si>
  <si>
    <t>143</t>
  </si>
  <si>
    <t>335</t>
  </si>
  <si>
    <t>к Решению районного Совета депутатов "О районном бюджете на 2013 год и на плановый период 2014 и 2015 год"                                     от 10.10.2013г. № 46-293р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</si>
</sst>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44" fillId="0" borderId="10" xfId="0" applyNumberFormat="1" applyFont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24.28125" style="54" customWidth="1"/>
    <col min="3" max="3" width="12.7109375" style="54" customWidth="1"/>
    <col min="4" max="16384" width="9.140625" style="54" customWidth="1"/>
  </cols>
  <sheetData>
    <row r="6" spans="1:5" ht="15.75">
      <c r="A6" s="67"/>
      <c r="B6" s="68"/>
      <c r="C6" s="60"/>
      <c r="D6" s="60"/>
      <c r="E6" s="65"/>
    </row>
    <row r="7" spans="1:5" ht="15.75">
      <c r="A7" s="52"/>
      <c r="B7" s="62"/>
      <c r="C7" s="60"/>
      <c r="D7" s="60"/>
      <c r="E7" s="60"/>
    </row>
    <row r="8" spans="1:5" ht="15.75">
      <c r="A8" s="37"/>
      <c r="B8" s="61"/>
      <c r="C8" s="60"/>
      <c r="D8" s="60"/>
      <c r="E8" s="60"/>
    </row>
    <row r="9" spans="1:5" ht="15.75">
      <c r="A9" s="37"/>
      <c r="B9" s="71"/>
      <c r="C9" s="60"/>
      <c r="D9" s="60"/>
      <c r="E9" s="60"/>
    </row>
    <row r="10" spans="1:5" ht="15.75">
      <c r="A10" s="52"/>
      <c r="B10" s="62"/>
      <c r="C10" s="60"/>
      <c r="D10" s="60"/>
      <c r="E10" s="60"/>
    </row>
    <row r="11" spans="1:5" ht="15.75">
      <c r="A11" s="37"/>
      <c r="B11" s="61"/>
      <c r="C11" s="60"/>
      <c r="D11" s="60"/>
      <c r="E11" s="60"/>
    </row>
    <row r="12" spans="1:5" ht="15.75">
      <c r="A12" s="37"/>
      <c r="B12" s="73"/>
      <c r="C12" s="60"/>
      <c r="D12" s="60"/>
      <c r="E12" s="60"/>
    </row>
    <row r="13" spans="1:5" ht="15.75">
      <c r="A13" s="37"/>
      <c r="B13" s="73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73"/>
      <c r="C15" s="60"/>
      <c r="D15" s="52"/>
      <c r="E15" s="52"/>
    </row>
    <row r="16" spans="1:5" ht="15.75">
      <c r="A16" s="37"/>
      <c r="B16" s="71"/>
      <c r="C16" s="60"/>
      <c r="D16" s="60"/>
      <c r="E16" s="60"/>
    </row>
    <row r="17" spans="1:5" ht="15.75">
      <c r="A17" s="37"/>
      <c r="B17" s="61"/>
      <c r="C17" s="60"/>
      <c r="D17" s="60"/>
      <c r="E17" s="60"/>
    </row>
    <row r="18" spans="1:5" ht="15.75">
      <c r="A18" s="37"/>
      <c r="B18" s="61"/>
      <c r="C18" s="60"/>
      <c r="D18" s="60"/>
      <c r="E18" s="60"/>
    </row>
    <row r="19" spans="1:5" ht="15.75">
      <c r="A19" s="37"/>
      <c r="B19" s="61"/>
      <c r="C19" s="60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73"/>
      <c r="C22" s="60"/>
      <c r="D22" s="52"/>
      <c r="E22" s="52"/>
    </row>
    <row r="23" spans="1:5" ht="15.75">
      <c r="A23" s="37"/>
      <c r="B23" s="61"/>
      <c r="C23" s="60"/>
      <c r="D23" s="60"/>
      <c r="E23" s="60"/>
    </row>
    <row r="24" spans="1:5" ht="15.75">
      <c r="A24" s="37"/>
      <c r="B24" s="73"/>
      <c r="C24" s="60"/>
      <c r="D24" s="60"/>
      <c r="E24" s="60"/>
    </row>
    <row r="25" spans="1:5" ht="15.75">
      <c r="A25" s="37"/>
      <c r="B25" s="61"/>
      <c r="C25" s="60"/>
      <c r="D25" s="60"/>
      <c r="E25" s="60"/>
    </row>
    <row r="26" spans="1:5" ht="15.75">
      <c r="A26" s="37"/>
      <c r="B26" s="61"/>
      <c r="C26" s="60"/>
      <c r="D26" s="60"/>
      <c r="E26" s="6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54" customWidth="1"/>
    <col min="2" max="2" width="32.140625" style="54" customWidth="1"/>
    <col min="3" max="3" width="10.421875" style="54" customWidth="1"/>
    <col min="4" max="4" width="10.00390625" style="54" customWidth="1"/>
    <col min="5" max="5" width="9.7109375" style="54" customWidth="1"/>
    <col min="6" max="16384" width="9.140625" style="54" customWidth="1"/>
  </cols>
  <sheetData>
    <row r="1" spans="1:5" ht="12.75" customHeight="1">
      <c r="A1" s="52"/>
      <c r="B1" s="52"/>
      <c r="C1" s="134"/>
      <c r="D1" s="134"/>
      <c r="E1" s="134"/>
    </row>
    <row r="2" spans="1:5" ht="15.75" customHeight="1">
      <c r="A2" s="52"/>
      <c r="B2" s="52"/>
      <c r="C2" s="135"/>
      <c r="D2" s="135"/>
      <c r="E2" s="135"/>
    </row>
    <row r="3" spans="1:5" ht="15.75">
      <c r="A3" s="52"/>
      <c r="B3" s="52"/>
      <c r="C3" s="136"/>
      <c r="D3" s="136"/>
      <c r="E3" s="136"/>
    </row>
    <row r="4" spans="1:5" ht="15.75">
      <c r="A4" s="137"/>
      <c r="B4" s="137"/>
      <c r="C4" s="137"/>
      <c r="D4" s="137"/>
      <c r="E4" s="137"/>
    </row>
    <row r="5" spans="1:5" ht="22.5" customHeight="1">
      <c r="A5" s="53"/>
      <c r="B5" s="49"/>
      <c r="C5" s="53"/>
      <c r="D5" s="53"/>
      <c r="E5" s="53"/>
    </row>
    <row r="6" spans="1:5" ht="15.75" customHeight="1">
      <c r="A6" s="55"/>
      <c r="B6" s="56"/>
      <c r="C6" s="57"/>
      <c r="D6" s="57"/>
      <c r="E6" s="57"/>
    </row>
    <row r="7" spans="1:5" ht="15.75">
      <c r="A7" s="58"/>
      <c r="B7" s="59"/>
      <c r="C7" s="60"/>
      <c r="D7" s="60"/>
      <c r="E7" s="60"/>
    </row>
    <row r="8" spans="1:5" ht="15.75">
      <c r="A8" s="52"/>
      <c r="B8" s="61"/>
      <c r="C8" s="60"/>
      <c r="D8" s="60"/>
      <c r="E8" s="60"/>
    </row>
    <row r="9" spans="1:5" ht="15.75">
      <c r="A9" s="52"/>
      <c r="B9" s="62"/>
      <c r="C9" s="60"/>
      <c r="D9" s="60"/>
      <c r="E9" s="60"/>
    </row>
    <row r="10" spans="1:5" ht="15.75">
      <c r="A10" s="37"/>
      <c r="B10" s="61"/>
      <c r="C10" s="60"/>
      <c r="D10" s="52"/>
      <c r="E10" s="60"/>
    </row>
    <row r="11" spans="1:5" ht="15.75">
      <c r="A11" s="37"/>
      <c r="B11" s="37"/>
      <c r="C11" s="60"/>
      <c r="D11" s="60"/>
      <c r="E11" s="60"/>
    </row>
    <row r="12" spans="1:5" ht="15.75">
      <c r="A12" s="52"/>
      <c r="B12" s="61"/>
      <c r="C12" s="60"/>
      <c r="D12" s="60"/>
      <c r="E12" s="60"/>
    </row>
    <row r="13" spans="1:5" ht="15.75">
      <c r="A13" s="37"/>
      <c r="B13" s="61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37"/>
      <c r="C15" s="60"/>
      <c r="D15" s="60"/>
      <c r="E15" s="60"/>
    </row>
    <row r="16" spans="1:5" ht="15.75">
      <c r="A16" s="52"/>
      <c r="B16" s="61"/>
      <c r="C16" s="60"/>
      <c r="D16" s="60"/>
      <c r="E16" s="60"/>
    </row>
    <row r="17" spans="1:5" ht="15.75">
      <c r="A17" s="37"/>
      <c r="B17" s="62"/>
      <c r="C17" s="52"/>
      <c r="D17" s="52"/>
      <c r="E17" s="60"/>
    </row>
    <row r="18" spans="1:5" ht="15.75">
      <c r="A18" s="37"/>
      <c r="B18" s="61"/>
      <c r="C18" s="52"/>
      <c r="D18" s="52"/>
      <c r="E18" s="60"/>
    </row>
    <row r="19" spans="1:5" ht="15.75">
      <c r="A19" s="37"/>
      <c r="B19" s="37"/>
      <c r="C19" s="52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61"/>
      <c r="C22" s="60"/>
      <c r="D22" s="60"/>
      <c r="E22" s="60"/>
    </row>
    <row r="23" spans="1:5" ht="15.75">
      <c r="A23" s="37"/>
      <c r="B23" s="63"/>
      <c r="C23" s="60"/>
      <c r="D23" s="60"/>
      <c r="E23" s="60"/>
    </row>
    <row r="24" spans="1:5" ht="15.75">
      <c r="A24" s="37"/>
      <c r="B24" s="64"/>
      <c r="C24" s="60"/>
      <c r="D24" s="60"/>
      <c r="E24" s="60"/>
    </row>
    <row r="25" spans="1:5" ht="15.75">
      <c r="A25" s="37"/>
      <c r="B25" s="64"/>
      <c r="C25" s="60"/>
      <c r="D25" s="60"/>
      <c r="E25" s="60"/>
    </row>
    <row r="26" spans="1:5" ht="15.75">
      <c r="A26" s="52"/>
      <c r="B26" s="62"/>
      <c r="C26" s="65"/>
      <c r="D26" s="60"/>
      <c r="E26" s="60"/>
    </row>
    <row r="27" spans="1:5" ht="15.75">
      <c r="A27" s="37"/>
      <c r="B27" s="61"/>
      <c r="C27" s="60"/>
      <c r="D27" s="60"/>
      <c r="E27" s="60"/>
    </row>
    <row r="28" spans="1:5" ht="15.75">
      <c r="A28" s="37"/>
      <c r="B28" s="61"/>
      <c r="C28" s="60"/>
      <c r="D28" s="60"/>
      <c r="E28" s="60"/>
    </row>
    <row r="29" spans="1:5" ht="15.75">
      <c r="A29" s="52"/>
      <c r="B29" s="61"/>
      <c r="C29" s="60"/>
      <c r="D29" s="60"/>
      <c r="E29" s="60"/>
    </row>
    <row r="30" spans="1:5" ht="15.75">
      <c r="A30" s="52"/>
      <c r="B30" s="61"/>
      <c r="C30" s="60"/>
      <c r="D30" s="60"/>
      <c r="E30" s="60"/>
    </row>
    <row r="31" spans="1:5" ht="15.75">
      <c r="A31" s="37"/>
      <c r="B31" s="63"/>
      <c r="C31" s="60"/>
      <c r="D31" s="60"/>
      <c r="E31" s="60"/>
    </row>
    <row r="32" spans="1:5" ht="15.75">
      <c r="A32" s="37"/>
      <c r="B32" s="63"/>
      <c r="C32" s="60"/>
      <c r="D32" s="60"/>
      <c r="E32" s="60"/>
    </row>
    <row r="33" spans="1:5" ht="15.75">
      <c r="A33" s="37"/>
      <c r="B33" s="63"/>
      <c r="C33" s="60"/>
      <c r="D33" s="60"/>
      <c r="E33" s="60"/>
    </row>
    <row r="34" spans="1:5" ht="15.75">
      <c r="A34" s="37"/>
      <c r="B34" s="66"/>
      <c r="C34" s="60"/>
      <c r="D34" s="60"/>
      <c r="E34" s="60"/>
    </row>
    <row r="35" spans="1:5" ht="15.75">
      <c r="A35" s="37"/>
      <c r="B35" s="63"/>
      <c r="C35" s="65"/>
      <c r="D35" s="60"/>
      <c r="E35" s="60"/>
    </row>
    <row r="36" spans="1:5" ht="15.75">
      <c r="A36" s="67"/>
      <c r="B36" s="68"/>
      <c r="C36" s="60"/>
      <c r="D36" s="60"/>
      <c r="E36" s="60"/>
    </row>
    <row r="37" spans="1:5" ht="15.75">
      <c r="A37" s="52"/>
      <c r="B37" s="62"/>
      <c r="C37" s="60"/>
      <c r="D37" s="60"/>
      <c r="E37" s="60"/>
    </row>
    <row r="38" spans="1:5" ht="15.75">
      <c r="A38" s="52"/>
      <c r="B38" s="62"/>
      <c r="C38" s="60"/>
      <c r="D38" s="60"/>
      <c r="E38" s="60"/>
    </row>
    <row r="39" spans="1:5" ht="15.75">
      <c r="A39" s="37"/>
      <c r="B39" s="61"/>
      <c r="C39" s="60"/>
      <c r="D39" s="60"/>
      <c r="E39" s="60"/>
    </row>
    <row r="40" spans="1:5" ht="15.75">
      <c r="A40" s="37"/>
      <c r="B40" s="61"/>
      <c r="C40" s="60"/>
      <c r="D40" s="60"/>
      <c r="E40" s="60"/>
    </row>
    <row r="41" spans="1:5" ht="15.75">
      <c r="A41" s="37"/>
      <c r="B41" s="61"/>
      <c r="C41" s="60"/>
      <c r="D41" s="60"/>
      <c r="E41" s="60"/>
    </row>
    <row r="42" spans="1:5" ht="15.75">
      <c r="A42" s="37"/>
      <c r="B42" s="61"/>
      <c r="C42" s="52"/>
      <c r="D42" s="52"/>
      <c r="E42" s="52"/>
    </row>
    <row r="43" spans="1:5" ht="15.75">
      <c r="A43" s="37"/>
      <c r="B43" s="61"/>
      <c r="C43" s="52"/>
      <c r="D43" s="60"/>
      <c r="E43" s="60"/>
    </row>
    <row r="44" spans="1:5" ht="15.75">
      <c r="A44" s="37"/>
      <c r="B44" s="61"/>
      <c r="C44" s="52"/>
      <c r="D44" s="60"/>
      <c r="E44" s="60"/>
    </row>
    <row r="45" spans="1:5" ht="15.75">
      <c r="A45" s="37"/>
      <c r="B45" s="61"/>
      <c r="C45" s="60"/>
      <c r="D45" s="60"/>
      <c r="E45" s="60"/>
    </row>
    <row r="46" spans="1:5" ht="15.75">
      <c r="A46" s="52"/>
      <c r="B46" s="62"/>
      <c r="C46" s="60"/>
      <c r="D46" s="60"/>
      <c r="E46" s="60"/>
    </row>
    <row r="47" spans="1:5" ht="15.75">
      <c r="A47" s="37"/>
      <c r="B47" s="62"/>
      <c r="C47" s="60"/>
      <c r="D47" s="60"/>
      <c r="E47" s="60"/>
    </row>
    <row r="48" spans="1:5" ht="15.75">
      <c r="A48" s="52"/>
      <c r="B48" s="61"/>
      <c r="C48" s="60"/>
      <c r="D48" s="60"/>
      <c r="E48" s="60"/>
    </row>
    <row r="49" spans="1:5" ht="15.75">
      <c r="A49" s="37"/>
      <c r="B49" s="62"/>
      <c r="C49" s="60"/>
      <c r="D49" s="60"/>
      <c r="E49" s="52"/>
    </row>
    <row r="50" spans="1:5" ht="15.75">
      <c r="A50" s="69"/>
      <c r="B50" s="64"/>
      <c r="C50" s="65"/>
      <c r="D50" s="65"/>
      <c r="E50" s="65"/>
    </row>
    <row r="51" spans="1:5" ht="15.75">
      <c r="A51" s="70"/>
      <c r="B51" s="64"/>
      <c r="C51" s="65"/>
      <c r="D51" s="65"/>
      <c r="E51" s="65"/>
    </row>
    <row r="52" spans="1:5" ht="15.75">
      <c r="A52" s="70"/>
      <c r="B52" s="64"/>
      <c r="C52" s="65"/>
      <c r="D52" s="65"/>
      <c r="E52" s="65"/>
    </row>
    <row r="53" spans="1:5" ht="15.75">
      <c r="A53" s="37"/>
      <c r="B53" s="61"/>
      <c r="C53" s="60"/>
      <c r="D53" s="60"/>
      <c r="E53" s="60"/>
    </row>
    <row r="54" spans="1:5" ht="15.75">
      <c r="A54" s="37"/>
      <c r="B54" s="61"/>
      <c r="C54" s="60"/>
      <c r="D54" s="60"/>
      <c r="E54" s="60"/>
    </row>
    <row r="55" spans="1:5" ht="15.75">
      <c r="A55" s="67"/>
      <c r="B55" s="68"/>
      <c r="C55" s="60"/>
      <c r="D55" s="60"/>
      <c r="E55" s="65"/>
    </row>
    <row r="56" spans="1:5" ht="15.75">
      <c r="A56" s="52"/>
      <c r="B56" s="62"/>
      <c r="C56" s="60"/>
      <c r="D56" s="60"/>
      <c r="E56" s="60"/>
    </row>
    <row r="57" spans="1:5" ht="15.75">
      <c r="A57" s="37"/>
      <c r="B57" s="61"/>
      <c r="C57" s="60"/>
      <c r="D57" s="60"/>
      <c r="E57" s="60"/>
    </row>
    <row r="58" spans="1:5" ht="15.75">
      <c r="A58" s="37"/>
      <c r="B58" s="71"/>
      <c r="C58" s="60"/>
      <c r="D58" s="60"/>
      <c r="E58" s="60"/>
    </row>
    <row r="59" spans="1:5" ht="15.75">
      <c r="A59" s="37"/>
      <c r="B59" s="71"/>
      <c r="C59" s="60"/>
      <c r="D59" s="60"/>
      <c r="E59" s="60"/>
    </row>
    <row r="60" spans="1:5" ht="15.75">
      <c r="A60" s="37"/>
      <c r="B60" s="71"/>
      <c r="C60" s="60"/>
      <c r="D60" s="60"/>
      <c r="E60" s="60"/>
    </row>
    <row r="61" spans="1:5" ht="15.75">
      <c r="A61" s="37"/>
      <c r="B61" s="71"/>
      <c r="C61" s="60"/>
      <c r="D61" s="60"/>
      <c r="E61" s="60"/>
    </row>
    <row r="62" spans="1:5" ht="15.75">
      <c r="A62" s="70"/>
      <c r="B62" s="72"/>
      <c r="C62" s="65"/>
      <c r="D62" s="65"/>
      <c r="E62" s="65"/>
    </row>
    <row r="63" spans="1:5" ht="15.75">
      <c r="A63" s="52"/>
      <c r="B63" s="62"/>
      <c r="C63" s="60"/>
      <c r="D63" s="60"/>
      <c r="E63" s="60"/>
    </row>
    <row r="64" spans="1:5" ht="15.75">
      <c r="A64" s="37"/>
      <c r="B64" s="70"/>
      <c r="C64" s="60"/>
      <c r="D64" s="60"/>
      <c r="E64" s="60"/>
    </row>
    <row r="65" spans="1:5" ht="15.75">
      <c r="A65" s="37"/>
      <c r="B65" s="61"/>
      <c r="C65" s="60"/>
      <c r="D65" s="60"/>
      <c r="E65" s="60"/>
    </row>
    <row r="66" spans="1:5" ht="15.75">
      <c r="A66" s="37"/>
      <c r="B66" s="73"/>
      <c r="C66" s="60"/>
      <c r="D66" s="60"/>
      <c r="E66" s="60"/>
    </row>
    <row r="67" spans="1:5" ht="15.75">
      <c r="A67" s="37"/>
      <c r="B67" s="61"/>
      <c r="C67" s="60"/>
      <c r="D67" s="60"/>
      <c r="E67" s="60"/>
    </row>
    <row r="68" spans="1:5" ht="15.75">
      <c r="A68" s="37"/>
      <c r="B68" s="73"/>
      <c r="C68" s="60"/>
      <c r="D68" s="52"/>
      <c r="E68" s="52"/>
    </row>
    <row r="69" spans="1:5" ht="15.75">
      <c r="A69" s="37"/>
      <c r="B69" s="61"/>
      <c r="C69" s="60"/>
      <c r="D69" s="60"/>
      <c r="E69" s="60"/>
    </row>
    <row r="70" spans="1:5" ht="15.75">
      <c r="A70" s="37"/>
      <c r="B70" s="61"/>
      <c r="C70" s="60"/>
      <c r="D70" s="60"/>
      <c r="E70" s="60"/>
    </row>
    <row r="71" spans="1:5" ht="15.75">
      <c r="A71" s="37"/>
      <c r="B71" s="61"/>
      <c r="C71" s="60"/>
      <c r="D71" s="60"/>
      <c r="E71" s="60"/>
    </row>
    <row r="72" spans="1:5" ht="15.75">
      <c r="A72" s="37"/>
      <c r="B72" s="61"/>
      <c r="C72" s="60"/>
      <c r="D72" s="60"/>
      <c r="E72" s="60"/>
    </row>
    <row r="73" spans="1:5" ht="15.75">
      <c r="A73" s="37"/>
      <c r="B73" s="61"/>
      <c r="C73" s="60"/>
      <c r="D73" s="60"/>
      <c r="E73" s="60"/>
    </row>
    <row r="74" spans="1:5" ht="15.75">
      <c r="A74" s="37"/>
      <c r="B74" s="73"/>
      <c r="C74" s="60"/>
      <c r="D74" s="52"/>
      <c r="E74" s="52"/>
    </row>
    <row r="75" spans="1:5" ht="15.75">
      <c r="A75" s="37"/>
      <c r="B75" s="61"/>
      <c r="C75" s="60"/>
      <c r="D75" s="60"/>
      <c r="E75" s="60"/>
    </row>
    <row r="76" spans="1:5" ht="15.75">
      <c r="A76" s="37"/>
      <c r="B76" s="73"/>
      <c r="C76" s="60"/>
      <c r="D76" s="60"/>
      <c r="E76" s="60"/>
    </row>
    <row r="77" spans="1:5" ht="15.75">
      <c r="A77" s="67"/>
      <c r="B77" s="59"/>
      <c r="C77" s="60"/>
      <c r="D77" s="60"/>
      <c r="E77" s="60"/>
    </row>
    <row r="78" spans="1:5" ht="15.75">
      <c r="A78" s="52"/>
      <c r="B78" s="61"/>
      <c r="C78" s="60"/>
      <c r="D78" s="60"/>
      <c r="E78" s="60"/>
    </row>
    <row r="79" spans="1:5" ht="15.75">
      <c r="A79" s="37"/>
      <c r="B79" s="61"/>
      <c r="C79" s="60"/>
      <c r="D79" s="60"/>
      <c r="E79" s="60"/>
    </row>
    <row r="80" spans="1:5" ht="15.75">
      <c r="A80" s="37"/>
      <c r="B80" s="61"/>
      <c r="C80" s="60"/>
      <c r="D80" s="60"/>
      <c r="E80" s="60"/>
    </row>
    <row r="81" spans="1:5" ht="15.75">
      <c r="A81" s="37"/>
      <c r="B81" s="61"/>
      <c r="C81" s="60"/>
      <c r="D81" s="60"/>
      <c r="E81" s="60"/>
    </row>
    <row r="82" spans="1:5" ht="15.75">
      <c r="A82" s="70"/>
      <c r="B82" s="64"/>
      <c r="C82" s="65"/>
      <c r="D82" s="65"/>
      <c r="E82" s="65"/>
    </row>
    <row r="83" spans="1:5" ht="15.75">
      <c r="A83" s="70"/>
      <c r="B83" s="64"/>
      <c r="C83" s="65"/>
      <c r="D83" s="65"/>
      <c r="E83" s="65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0"/>
  <sheetViews>
    <sheetView tabSelected="1" zoomScalePageLayoutView="0" workbookViewId="0" topLeftCell="A194">
      <selection activeCell="A5" sqref="A5:I5"/>
    </sheetView>
  </sheetViews>
  <sheetFormatPr defaultColWidth="9.140625" defaultRowHeight="12.75"/>
  <cols>
    <col min="1" max="1" width="5.28125" style="79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7.281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4:9" ht="15.75">
      <c r="D1" s="142" t="s">
        <v>706</v>
      </c>
      <c r="E1" s="142"/>
      <c r="F1" s="142"/>
      <c r="G1" s="142"/>
      <c r="H1" s="127"/>
      <c r="I1" s="127"/>
    </row>
    <row r="2" spans="4:9" ht="75.75" customHeight="1">
      <c r="D2" s="141" t="s">
        <v>778</v>
      </c>
      <c r="E2" s="141"/>
      <c r="F2" s="141"/>
      <c r="G2" s="141"/>
      <c r="H2" s="126"/>
      <c r="I2" s="126"/>
    </row>
    <row r="3" spans="7:9" ht="15.75" hidden="1">
      <c r="G3" s="140"/>
      <c r="H3" s="140"/>
      <c r="I3" s="140"/>
    </row>
    <row r="4" spans="4:9" ht="0.75" customHeight="1">
      <c r="D4" s="138"/>
      <c r="E4" s="138"/>
      <c r="F4" s="138"/>
      <c r="G4" s="138"/>
      <c r="H4" s="138"/>
      <c r="I4" s="138"/>
    </row>
    <row r="5" spans="1:9" ht="23.25" customHeight="1">
      <c r="A5" s="139" t="s">
        <v>183</v>
      </c>
      <c r="B5" s="139"/>
      <c r="C5" s="139"/>
      <c r="D5" s="139"/>
      <c r="E5" s="139"/>
      <c r="F5" s="139"/>
      <c r="G5" s="139"/>
      <c r="H5" s="139"/>
      <c r="I5" s="139"/>
    </row>
    <row r="6" spans="1:9" ht="46.5" customHeight="1">
      <c r="A6" s="82" t="s">
        <v>200</v>
      </c>
      <c r="B6" s="50" t="s">
        <v>331</v>
      </c>
      <c r="C6" s="80" t="s">
        <v>248</v>
      </c>
      <c r="D6" s="80" t="s">
        <v>249</v>
      </c>
      <c r="E6" s="80" t="s">
        <v>250</v>
      </c>
      <c r="F6" s="80" t="s">
        <v>251</v>
      </c>
      <c r="G6" s="51" t="s">
        <v>193</v>
      </c>
      <c r="H6" s="50" t="s">
        <v>9</v>
      </c>
      <c r="I6" s="50" t="s">
        <v>184</v>
      </c>
    </row>
    <row r="7" spans="1:9" ht="19.5" customHeight="1">
      <c r="A7" s="51">
        <v>1</v>
      </c>
      <c r="B7" s="2" t="s">
        <v>332</v>
      </c>
      <c r="C7" s="2"/>
      <c r="D7" s="2"/>
      <c r="E7" s="2"/>
      <c r="F7" s="2"/>
      <c r="G7" s="3">
        <f>G10+G130+G193+G304+G435</f>
        <v>418612.1599999999</v>
      </c>
      <c r="H7" s="3" t="e">
        <f>H10+H130+H193+H304+H435+H510</f>
        <v>#REF!</v>
      </c>
      <c r="I7" s="3" t="e">
        <f>I10+I130+I193+I304+I435+I510</f>
        <v>#REF!</v>
      </c>
    </row>
    <row r="8" spans="1:9" ht="51.75" customHeight="1" hidden="1">
      <c r="A8" s="94">
        <v>20</v>
      </c>
      <c r="B8" s="12"/>
      <c r="C8" s="8"/>
      <c r="D8" s="8"/>
      <c r="E8" s="8"/>
      <c r="F8" s="8"/>
      <c r="G8" s="34"/>
      <c r="H8" s="34"/>
      <c r="I8" s="34"/>
    </row>
    <row r="9" spans="1:9" ht="51.75" customHeight="1" hidden="1">
      <c r="A9" s="94">
        <v>21</v>
      </c>
      <c r="B9" s="12"/>
      <c r="C9" s="8"/>
      <c r="D9" s="8"/>
      <c r="E9" s="8"/>
      <c r="F9" s="8"/>
      <c r="G9" s="34"/>
      <c r="H9" s="11"/>
      <c r="I9" s="11"/>
    </row>
    <row r="10" spans="1:9" ht="32.25" customHeight="1">
      <c r="A10" s="81" t="s">
        <v>174</v>
      </c>
      <c r="B10" s="14" t="s">
        <v>23</v>
      </c>
      <c r="C10" s="4" t="s">
        <v>345</v>
      </c>
      <c r="D10" s="4"/>
      <c r="E10" s="4"/>
      <c r="F10" s="4"/>
      <c r="G10" s="3">
        <f>G11+G117+G121</f>
        <v>238068.96999999997</v>
      </c>
      <c r="H10" s="3" t="e">
        <f>H11+H117+H121</f>
        <v>#REF!</v>
      </c>
      <c r="I10" s="3" t="e">
        <f>I11+I117+I121</f>
        <v>#REF!</v>
      </c>
    </row>
    <row r="11" spans="1:9" ht="15.75" customHeight="1">
      <c r="A11" s="51">
        <v>3</v>
      </c>
      <c r="B11" s="10" t="s">
        <v>24</v>
      </c>
      <c r="C11" s="101">
        <v>760</v>
      </c>
      <c r="D11" s="102" t="s">
        <v>252</v>
      </c>
      <c r="E11" s="5"/>
      <c r="F11" s="5"/>
      <c r="G11" s="7">
        <f>G12+G29+G90+G101</f>
        <v>232535.66999999998</v>
      </c>
      <c r="H11" s="7" t="e">
        <f>H12+H29+H101+#REF!+H90</f>
        <v>#REF!</v>
      </c>
      <c r="I11" s="7" t="e">
        <f>I12+I29+I101+#REF!+I90</f>
        <v>#REF!</v>
      </c>
    </row>
    <row r="12" spans="1:9" ht="18.75" customHeight="1">
      <c r="A12" s="51">
        <v>4</v>
      </c>
      <c r="B12" s="6" t="s">
        <v>25</v>
      </c>
      <c r="C12" s="106">
        <v>760</v>
      </c>
      <c r="D12" s="103" t="s">
        <v>253</v>
      </c>
      <c r="E12" s="15"/>
      <c r="F12" s="15"/>
      <c r="G12" s="16">
        <f>G14+G17+G20+G21+G25+G24+G13</f>
        <v>15494.84</v>
      </c>
      <c r="H12" s="16" t="e">
        <f>H14+H20+H25+#REF!</f>
        <v>#REF!</v>
      </c>
      <c r="I12" s="16" t="e">
        <f>I14+I20+I25+#REF!</f>
        <v>#REF!</v>
      </c>
    </row>
    <row r="13" spans="1:9" ht="82.5" customHeight="1">
      <c r="A13" s="51">
        <v>5</v>
      </c>
      <c r="B13" s="9" t="s">
        <v>746</v>
      </c>
      <c r="C13" s="101">
        <v>760</v>
      </c>
      <c r="D13" s="102" t="s">
        <v>253</v>
      </c>
      <c r="E13" s="102" t="s">
        <v>747</v>
      </c>
      <c r="F13" s="102" t="s">
        <v>34</v>
      </c>
      <c r="G13" s="7">
        <v>0.18</v>
      </c>
      <c r="H13" s="16"/>
      <c r="I13" s="16"/>
    </row>
    <row r="14" spans="1:9" ht="22.5" customHeight="1">
      <c r="A14" s="83">
        <v>6</v>
      </c>
      <c r="B14" s="9" t="s">
        <v>337</v>
      </c>
      <c r="C14" s="107">
        <v>760</v>
      </c>
      <c r="D14" s="108" t="s">
        <v>253</v>
      </c>
      <c r="E14" s="107">
        <v>4209900</v>
      </c>
      <c r="F14" s="107"/>
      <c r="G14" s="7">
        <f>G15+G16</f>
        <v>13118.58</v>
      </c>
      <c r="H14" s="7">
        <f>H15</f>
        <v>14799.75</v>
      </c>
      <c r="I14" s="7">
        <f>I15</f>
        <v>15368.249999999998</v>
      </c>
    </row>
    <row r="15" spans="1:9" ht="23.25" customHeight="1">
      <c r="A15" s="83">
        <v>7</v>
      </c>
      <c r="B15" s="9" t="s">
        <v>338</v>
      </c>
      <c r="C15" s="107">
        <v>760</v>
      </c>
      <c r="D15" s="108" t="s">
        <v>253</v>
      </c>
      <c r="E15" s="107">
        <v>4209900</v>
      </c>
      <c r="F15" s="108" t="s">
        <v>34</v>
      </c>
      <c r="G15" s="5">
        <f>14828.85-3.6-300-1029.1-364.19-336.88-113.18-193.42+0.1</f>
        <v>12488.58</v>
      </c>
      <c r="H15" s="5">
        <f>14828.85-1029.1+1000</f>
        <v>14799.75</v>
      </c>
      <c r="I15" s="5">
        <f>14828.55-1029.1+1568.8</f>
        <v>15368.249999999998</v>
      </c>
    </row>
    <row r="16" spans="1:9" ht="19.5" customHeight="1">
      <c r="A16" s="83">
        <v>8</v>
      </c>
      <c r="B16" s="9" t="s">
        <v>338</v>
      </c>
      <c r="C16" s="107">
        <v>760</v>
      </c>
      <c r="D16" s="108" t="s">
        <v>253</v>
      </c>
      <c r="E16" s="107">
        <v>4209900</v>
      </c>
      <c r="F16" s="108" t="s">
        <v>334</v>
      </c>
      <c r="G16" s="11">
        <f>615+15</f>
        <v>630</v>
      </c>
      <c r="H16" s="5"/>
      <c r="I16" s="5"/>
    </row>
    <row r="17" spans="1:9" ht="51.75" customHeight="1">
      <c r="A17" s="83">
        <v>9</v>
      </c>
      <c r="B17" s="9" t="s">
        <v>107</v>
      </c>
      <c r="C17" s="107">
        <v>760</v>
      </c>
      <c r="D17" s="108" t="s">
        <v>253</v>
      </c>
      <c r="E17" s="107">
        <v>4367500</v>
      </c>
      <c r="F17" s="108"/>
      <c r="G17" s="11">
        <f>G18+G19</f>
        <v>478.20000000000005</v>
      </c>
      <c r="H17" s="5"/>
      <c r="I17" s="5"/>
    </row>
    <row r="18" spans="1:9" ht="18.75" customHeight="1">
      <c r="A18" s="83">
        <v>10</v>
      </c>
      <c r="B18" s="9" t="s">
        <v>335</v>
      </c>
      <c r="C18" s="107">
        <v>760</v>
      </c>
      <c r="D18" s="108" t="s">
        <v>253</v>
      </c>
      <c r="E18" s="107">
        <v>4367500</v>
      </c>
      <c r="F18" s="108" t="s">
        <v>56</v>
      </c>
      <c r="G18" s="11">
        <v>477.72</v>
      </c>
      <c r="H18" s="5"/>
      <c r="I18" s="5"/>
    </row>
    <row r="19" spans="1:9" ht="48" customHeight="1">
      <c r="A19" s="83">
        <v>11</v>
      </c>
      <c r="B19" s="9" t="s">
        <v>656</v>
      </c>
      <c r="C19" s="107">
        <v>760</v>
      </c>
      <c r="D19" s="108" t="s">
        <v>253</v>
      </c>
      <c r="E19" s="107">
        <v>4367502</v>
      </c>
      <c r="F19" s="108" t="s">
        <v>34</v>
      </c>
      <c r="G19" s="11">
        <v>0.48</v>
      </c>
      <c r="H19" s="5"/>
      <c r="I19" s="5"/>
    </row>
    <row r="20" spans="1:9" ht="47.25" customHeight="1">
      <c r="A20" s="83">
        <v>12</v>
      </c>
      <c r="B20" s="9" t="s">
        <v>194</v>
      </c>
      <c r="C20" s="108" t="s">
        <v>345</v>
      </c>
      <c r="D20" s="108" t="s">
        <v>253</v>
      </c>
      <c r="E20" s="107">
        <v>5201501</v>
      </c>
      <c r="F20" s="108" t="s">
        <v>34</v>
      </c>
      <c r="G20" s="74">
        <f>1029.1-182.8</f>
        <v>846.3</v>
      </c>
      <c r="H20" s="11" t="e">
        <f>#REF!</f>
        <v>#REF!</v>
      </c>
      <c r="I20" s="11" t="e">
        <f>#REF!</f>
        <v>#REF!</v>
      </c>
    </row>
    <row r="21" spans="1:9" ht="17.25" customHeight="1">
      <c r="A21" s="83">
        <v>13</v>
      </c>
      <c r="B21" s="13" t="s">
        <v>22</v>
      </c>
      <c r="C21" s="109">
        <v>760</v>
      </c>
      <c r="D21" s="105" t="s">
        <v>253</v>
      </c>
      <c r="E21" s="109">
        <v>7950000</v>
      </c>
      <c r="F21" s="20"/>
      <c r="G21" s="45">
        <f>G22+G23</f>
        <v>144</v>
      </c>
      <c r="H21" s="11"/>
      <c r="I21" s="11"/>
    </row>
    <row r="22" spans="1:9" ht="33" customHeight="1">
      <c r="A22" s="83">
        <v>14</v>
      </c>
      <c r="B22" s="27" t="s">
        <v>115</v>
      </c>
      <c r="C22" s="107">
        <v>760</v>
      </c>
      <c r="D22" s="21" t="s">
        <v>253</v>
      </c>
      <c r="E22" s="107">
        <v>7950101</v>
      </c>
      <c r="F22" s="21" t="s">
        <v>34</v>
      </c>
      <c r="G22" s="11">
        <v>44</v>
      </c>
      <c r="H22" s="11"/>
      <c r="I22" s="11"/>
    </row>
    <row r="23" spans="1:9" ht="48.75" customHeight="1">
      <c r="A23" s="83">
        <v>15</v>
      </c>
      <c r="B23" s="38" t="s">
        <v>277</v>
      </c>
      <c r="C23" s="107">
        <v>760</v>
      </c>
      <c r="D23" s="108" t="s">
        <v>253</v>
      </c>
      <c r="E23" s="107">
        <v>7956002</v>
      </c>
      <c r="F23" s="108" t="s">
        <v>34</v>
      </c>
      <c r="G23" s="11">
        <f>300-200</f>
        <v>100</v>
      </c>
      <c r="H23" s="11"/>
      <c r="I23" s="11"/>
    </row>
    <row r="24" spans="1:9" ht="64.5" customHeight="1">
      <c r="A24" s="83">
        <v>16</v>
      </c>
      <c r="B24" s="38" t="s">
        <v>716</v>
      </c>
      <c r="C24" s="107">
        <v>760</v>
      </c>
      <c r="D24" s="108" t="s">
        <v>253</v>
      </c>
      <c r="E24" s="107">
        <v>8620000</v>
      </c>
      <c r="F24" s="108" t="s">
        <v>56</v>
      </c>
      <c r="G24" s="11">
        <v>899.78</v>
      </c>
      <c r="H24" s="11"/>
      <c r="I24" s="11"/>
    </row>
    <row r="25" spans="1:9" ht="93.75" customHeight="1">
      <c r="A25" s="83">
        <v>17</v>
      </c>
      <c r="B25" s="12" t="s">
        <v>71</v>
      </c>
      <c r="C25" s="21" t="s">
        <v>29</v>
      </c>
      <c r="D25" s="108" t="s">
        <v>253</v>
      </c>
      <c r="E25" s="108" t="s">
        <v>26</v>
      </c>
      <c r="F25" s="108" t="s">
        <v>27</v>
      </c>
      <c r="G25" s="11">
        <v>7.8</v>
      </c>
      <c r="H25" s="11">
        <v>8.2</v>
      </c>
      <c r="I25" s="11">
        <v>8.6</v>
      </c>
    </row>
    <row r="26" spans="1:9" ht="69.75" customHeight="1" hidden="1">
      <c r="A26" s="85"/>
      <c r="B26" s="17" t="s">
        <v>77</v>
      </c>
      <c r="C26" s="36" t="s">
        <v>300</v>
      </c>
      <c r="D26" s="36"/>
      <c r="E26" s="36"/>
      <c r="F26" s="36"/>
      <c r="G26" s="11">
        <f>G27+G28</f>
        <v>0</v>
      </c>
      <c r="H26" s="11">
        <v>0</v>
      </c>
      <c r="I26" s="11">
        <v>0</v>
      </c>
    </row>
    <row r="27" spans="1:9" ht="81" customHeight="1" hidden="1">
      <c r="A27" s="85"/>
      <c r="B27" s="17" t="s">
        <v>301</v>
      </c>
      <c r="C27" s="36" t="s">
        <v>299</v>
      </c>
      <c r="D27" s="36"/>
      <c r="E27" s="36"/>
      <c r="F27" s="36"/>
      <c r="G27" s="11">
        <v>0</v>
      </c>
      <c r="H27" s="11">
        <v>0</v>
      </c>
      <c r="I27" s="11">
        <v>0</v>
      </c>
    </row>
    <row r="28" spans="1:9" ht="130.5" customHeight="1" hidden="1">
      <c r="A28" s="86"/>
      <c r="B28" s="19" t="s">
        <v>304</v>
      </c>
      <c r="C28" s="18" t="s">
        <v>569</v>
      </c>
      <c r="D28" s="104"/>
      <c r="E28" s="18"/>
      <c r="F28" s="18"/>
      <c r="G28" s="5">
        <v>0</v>
      </c>
      <c r="H28" s="11">
        <v>0</v>
      </c>
      <c r="I28" s="11">
        <v>0</v>
      </c>
    </row>
    <row r="29" spans="1:9" ht="16.5" customHeight="1">
      <c r="A29" s="83">
        <v>18</v>
      </c>
      <c r="B29" s="10" t="s">
        <v>78</v>
      </c>
      <c r="C29" s="107">
        <v>760</v>
      </c>
      <c r="D29" s="108" t="s">
        <v>28</v>
      </c>
      <c r="E29" s="107"/>
      <c r="F29" s="107"/>
      <c r="G29" s="7">
        <f>G33+G42+G49+G52+G61+G67+G82+G88+G62+G86+G87+G30+G47+G48+G80+G81+G89+G31+G32</f>
        <v>200700.77999999997</v>
      </c>
      <c r="H29" s="7" t="e">
        <f>H33+H52+H82+#REF!+#REF!+H61</f>
        <v>#REF!</v>
      </c>
      <c r="I29" s="7" t="e">
        <f>I33+I52+I82+#REF!+#REF!+I61</f>
        <v>#REF!</v>
      </c>
    </row>
    <row r="30" spans="1:9" ht="48.75" customHeight="1" hidden="1">
      <c r="A30" s="83">
        <v>20</v>
      </c>
      <c r="B30" s="38"/>
      <c r="C30" s="107"/>
      <c r="D30" s="108"/>
      <c r="E30" s="108"/>
      <c r="F30" s="108"/>
      <c r="G30" s="7"/>
      <c r="H30" s="7"/>
      <c r="I30" s="7"/>
    </row>
    <row r="31" spans="1:9" ht="85.5" customHeight="1">
      <c r="A31" s="83">
        <v>19</v>
      </c>
      <c r="B31" s="9" t="s">
        <v>746</v>
      </c>
      <c r="C31" s="107">
        <v>760</v>
      </c>
      <c r="D31" s="108" t="s">
        <v>28</v>
      </c>
      <c r="E31" s="108" t="s">
        <v>747</v>
      </c>
      <c r="F31" s="108" t="s">
        <v>34</v>
      </c>
      <c r="G31" s="7">
        <v>0.18</v>
      </c>
      <c r="H31" s="7"/>
      <c r="I31" s="7"/>
    </row>
    <row r="32" spans="1:9" ht="85.5" customHeight="1">
      <c r="A32" s="83">
        <v>20</v>
      </c>
      <c r="B32" s="9" t="s">
        <v>748</v>
      </c>
      <c r="C32" s="107">
        <v>760</v>
      </c>
      <c r="D32" s="108" t="s">
        <v>28</v>
      </c>
      <c r="E32" s="108" t="s">
        <v>747</v>
      </c>
      <c r="F32" s="108" t="s">
        <v>30</v>
      </c>
      <c r="G32" s="7">
        <v>0.06</v>
      </c>
      <c r="H32" s="7"/>
      <c r="I32" s="7"/>
    </row>
    <row r="33" spans="1:9" ht="33.75" customHeight="1">
      <c r="A33" s="83">
        <v>21</v>
      </c>
      <c r="B33" s="13" t="s">
        <v>79</v>
      </c>
      <c r="C33" s="109">
        <v>760</v>
      </c>
      <c r="D33" s="110" t="s">
        <v>28</v>
      </c>
      <c r="E33" s="109">
        <v>4210000</v>
      </c>
      <c r="F33" s="109"/>
      <c r="G33" s="16">
        <f>G34+G39</f>
        <v>32532.609999999997</v>
      </c>
      <c r="H33" s="16">
        <f>H34+H39</f>
        <v>33848.16</v>
      </c>
      <c r="I33" s="16">
        <f>I34+I39</f>
        <v>33932.130000000005</v>
      </c>
    </row>
    <row r="34" spans="1:9" ht="33.75" customHeight="1">
      <c r="A34" s="83">
        <v>22</v>
      </c>
      <c r="B34" s="9" t="s">
        <v>346</v>
      </c>
      <c r="C34" s="107">
        <v>760</v>
      </c>
      <c r="D34" s="108" t="s">
        <v>28</v>
      </c>
      <c r="E34" s="107">
        <v>4219200</v>
      </c>
      <c r="F34" s="107"/>
      <c r="G34" s="11">
        <f>G35+G37+G38</f>
        <v>13254.39</v>
      </c>
      <c r="H34" s="11">
        <f>H35+H37</f>
        <v>14389.54</v>
      </c>
      <c r="I34" s="11">
        <f>I35+I37</f>
        <v>15003.17</v>
      </c>
    </row>
    <row r="35" spans="1:9" ht="35.25" customHeight="1">
      <c r="A35" s="83">
        <v>23</v>
      </c>
      <c r="B35" s="9" t="s">
        <v>347</v>
      </c>
      <c r="C35" s="107">
        <v>760</v>
      </c>
      <c r="D35" s="21" t="s">
        <v>28</v>
      </c>
      <c r="E35" s="107">
        <v>4219201</v>
      </c>
      <c r="F35" s="8"/>
      <c r="G35" s="11">
        <f>G36</f>
        <v>12421.1</v>
      </c>
      <c r="H35" s="11">
        <f>H36</f>
        <v>14047.34</v>
      </c>
      <c r="I35" s="11">
        <f>I36</f>
        <v>14660.97</v>
      </c>
    </row>
    <row r="36" spans="1:9" ht="19.5" customHeight="1">
      <c r="A36" s="83">
        <v>24</v>
      </c>
      <c r="B36" s="9" t="s">
        <v>598</v>
      </c>
      <c r="C36" s="21" t="s">
        <v>32</v>
      </c>
      <c r="D36" s="21" t="s">
        <v>28</v>
      </c>
      <c r="E36" s="21">
        <v>4219201</v>
      </c>
      <c r="F36" s="21" t="s">
        <v>30</v>
      </c>
      <c r="G36" s="11">
        <f>14250.44-342.2-1487.14</f>
        <v>12421.1</v>
      </c>
      <c r="H36" s="11">
        <f>15189.54-342.2-800</f>
        <v>14047.34</v>
      </c>
      <c r="I36" s="11">
        <f>15996.17-342.2-300-693</f>
        <v>14660.97</v>
      </c>
    </row>
    <row r="37" spans="1:9" ht="21" customHeight="1">
      <c r="A37" s="83">
        <v>25</v>
      </c>
      <c r="B37" s="9" t="s">
        <v>3</v>
      </c>
      <c r="C37" s="21" t="s">
        <v>32</v>
      </c>
      <c r="D37" s="21" t="s">
        <v>28</v>
      </c>
      <c r="E37" s="21" t="s">
        <v>31</v>
      </c>
      <c r="F37" s="21" t="s">
        <v>30</v>
      </c>
      <c r="G37" s="11">
        <f>342.2-8+1.37</f>
        <v>335.57</v>
      </c>
      <c r="H37" s="11">
        <v>342.2</v>
      </c>
      <c r="I37" s="11">
        <v>342.2</v>
      </c>
    </row>
    <row r="38" spans="1:9" ht="36" customHeight="1">
      <c r="A38" s="83">
        <v>26</v>
      </c>
      <c r="B38" s="9" t="s">
        <v>773</v>
      </c>
      <c r="C38" s="21" t="s">
        <v>345</v>
      </c>
      <c r="D38" s="21" t="s">
        <v>28</v>
      </c>
      <c r="E38" s="21" t="s">
        <v>774</v>
      </c>
      <c r="F38" s="21" t="s">
        <v>30</v>
      </c>
      <c r="G38" s="11">
        <v>497.72</v>
      </c>
      <c r="H38" s="11"/>
      <c r="I38" s="11"/>
    </row>
    <row r="39" spans="1:9" ht="24.75" customHeight="1">
      <c r="A39" s="83">
        <v>27</v>
      </c>
      <c r="B39" s="9" t="s">
        <v>337</v>
      </c>
      <c r="C39" s="21" t="s">
        <v>32</v>
      </c>
      <c r="D39" s="21" t="s">
        <v>28</v>
      </c>
      <c r="E39" s="21" t="s">
        <v>33</v>
      </c>
      <c r="F39" s="21"/>
      <c r="G39" s="7">
        <f>G40+G41</f>
        <v>19278.219999999998</v>
      </c>
      <c r="H39" s="7">
        <f>H40</f>
        <v>19458.62</v>
      </c>
      <c r="I39" s="7">
        <f>I40</f>
        <v>18928.960000000003</v>
      </c>
    </row>
    <row r="40" spans="1:9" ht="23.25" customHeight="1">
      <c r="A40" s="83">
        <v>28</v>
      </c>
      <c r="B40" s="9" t="s">
        <v>338</v>
      </c>
      <c r="C40" s="21" t="s">
        <v>32</v>
      </c>
      <c r="D40" s="21" t="s">
        <v>28</v>
      </c>
      <c r="E40" s="21" t="s">
        <v>33</v>
      </c>
      <c r="F40" s="21" t="s">
        <v>34</v>
      </c>
      <c r="G40" s="11">
        <f>19397.09-1-37.05-55+40.8-198-1147.4+1317.73-272.24+195.32-42.03</f>
        <v>19198.219999999998</v>
      </c>
      <c r="H40" s="11">
        <f>19845.12-1.05-38.05-200-1147.4+1000</f>
        <v>19458.62</v>
      </c>
      <c r="I40" s="11">
        <f>20123.4-1.01-39.03-7-1147.4</f>
        <v>18928.960000000003</v>
      </c>
    </row>
    <row r="41" spans="1:9" ht="24.75" customHeight="1">
      <c r="A41" s="83">
        <v>29</v>
      </c>
      <c r="B41" s="9" t="s">
        <v>337</v>
      </c>
      <c r="C41" s="21" t="s">
        <v>32</v>
      </c>
      <c r="D41" s="21" t="s">
        <v>28</v>
      </c>
      <c r="E41" s="21" t="s">
        <v>33</v>
      </c>
      <c r="F41" s="21" t="s">
        <v>334</v>
      </c>
      <c r="G41" s="11">
        <v>80</v>
      </c>
      <c r="H41" s="11"/>
      <c r="I41" s="11"/>
    </row>
    <row r="42" spans="1:9" ht="22.5" customHeight="1">
      <c r="A42" s="83">
        <v>30</v>
      </c>
      <c r="B42" s="13" t="s">
        <v>80</v>
      </c>
      <c r="C42" s="105" t="s">
        <v>32</v>
      </c>
      <c r="D42" s="105" t="s">
        <v>28</v>
      </c>
      <c r="E42" s="105" t="s">
        <v>40</v>
      </c>
      <c r="F42" s="105"/>
      <c r="G42" s="45">
        <f>G43</f>
        <v>3233.74</v>
      </c>
      <c r="H42" s="11"/>
      <c r="I42" s="11"/>
    </row>
    <row r="43" spans="1:9" ht="22.5" customHeight="1">
      <c r="A43" s="83">
        <v>31</v>
      </c>
      <c r="B43" s="9" t="s">
        <v>82</v>
      </c>
      <c r="C43" s="21" t="s">
        <v>32</v>
      </c>
      <c r="D43" s="21" t="s">
        <v>28</v>
      </c>
      <c r="E43" s="21" t="s">
        <v>41</v>
      </c>
      <c r="F43" s="21"/>
      <c r="G43" s="45">
        <f>G44+G46</f>
        <v>3233.74</v>
      </c>
      <c r="H43" s="11"/>
      <c r="I43" s="11"/>
    </row>
    <row r="44" spans="1:9" ht="32.25" customHeight="1">
      <c r="A44" s="83">
        <v>32</v>
      </c>
      <c r="B44" s="9" t="s">
        <v>116</v>
      </c>
      <c r="C44" s="21" t="s">
        <v>32</v>
      </c>
      <c r="D44" s="21" t="s">
        <v>28</v>
      </c>
      <c r="E44" s="21" t="s">
        <v>42</v>
      </c>
      <c r="F44" s="21"/>
      <c r="G44" s="11">
        <f>G45</f>
        <v>3166.54</v>
      </c>
      <c r="H44" s="11"/>
      <c r="I44" s="11"/>
    </row>
    <row r="45" spans="1:9" ht="20.25" customHeight="1">
      <c r="A45" s="83">
        <v>33</v>
      </c>
      <c r="B45" s="9" t="s">
        <v>598</v>
      </c>
      <c r="C45" s="21" t="s">
        <v>32</v>
      </c>
      <c r="D45" s="21" t="s">
        <v>28</v>
      </c>
      <c r="E45" s="21" t="s">
        <v>42</v>
      </c>
      <c r="F45" s="21" t="s">
        <v>30</v>
      </c>
      <c r="G45" s="11">
        <v>3166.54</v>
      </c>
      <c r="H45" s="11"/>
      <c r="I45" s="11"/>
    </row>
    <row r="46" spans="1:9" ht="17.25" customHeight="1">
      <c r="A46" s="83">
        <v>34</v>
      </c>
      <c r="B46" s="9" t="s">
        <v>3</v>
      </c>
      <c r="C46" s="21" t="s">
        <v>44</v>
      </c>
      <c r="D46" s="21" t="s">
        <v>28</v>
      </c>
      <c r="E46" s="21" t="s">
        <v>43</v>
      </c>
      <c r="F46" s="21" t="s">
        <v>30</v>
      </c>
      <c r="G46" s="11">
        <v>67.2</v>
      </c>
      <c r="H46" s="11"/>
      <c r="I46" s="11"/>
    </row>
    <row r="47" spans="1:9" ht="17.25" customHeight="1">
      <c r="A47" s="83">
        <v>35</v>
      </c>
      <c r="B47" s="9" t="s">
        <v>717</v>
      </c>
      <c r="C47" s="21" t="s">
        <v>345</v>
      </c>
      <c r="D47" s="21" t="s">
        <v>28</v>
      </c>
      <c r="E47" s="21" t="s">
        <v>718</v>
      </c>
      <c r="F47" s="21" t="s">
        <v>30</v>
      </c>
      <c r="G47" s="11">
        <v>1331</v>
      </c>
      <c r="H47" s="11"/>
      <c r="I47" s="11"/>
    </row>
    <row r="48" spans="1:9" ht="63.75" customHeight="1">
      <c r="A48" s="83">
        <v>36</v>
      </c>
      <c r="B48" s="9" t="s">
        <v>719</v>
      </c>
      <c r="C48" s="21" t="s">
        <v>345</v>
      </c>
      <c r="D48" s="21" t="s">
        <v>28</v>
      </c>
      <c r="E48" s="21" t="s">
        <v>720</v>
      </c>
      <c r="F48" s="21" t="s">
        <v>30</v>
      </c>
      <c r="G48" s="11">
        <v>13.5</v>
      </c>
      <c r="H48" s="11"/>
      <c r="I48" s="11"/>
    </row>
    <row r="49" spans="1:9" ht="48" customHeight="1">
      <c r="A49" s="83">
        <v>37</v>
      </c>
      <c r="B49" s="9" t="s">
        <v>107</v>
      </c>
      <c r="C49" s="107">
        <v>760</v>
      </c>
      <c r="D49" s="108" t="s">
        <v>28</v>
      </c>
      <c r="E49" s="107">
        <v>4367500</v>
      </c>
      <c r="F49" s="108"/>
      <c r="G49" s="11">
        <f>G50+G51</f>
        <v>106.09</v>
      </c>
      <c r="H49" s="11"/>
      <c r="I49" s="11"/>
    </row>
    <row r="50" spans="1:9" ht="21.75" customHeight="1">
      <c r="A50" s="83">
        <v>38</v>
      </c>
      <c r="B50" s="9" t="s">
        <v>335</v>
      </c>
      <c r="C50" s="107">
        <v>760</v>
      </c>
      <c r="D50" s="108" t="s">
        <v>28</v>
      </c>
      <c r="E50" s="107">
        <v>4367500</v>
      </c>
      <c r="F50" s="108" t="s">
        <v>56</v>
      </c>
      <c r="G50" s="11">
        <v>105.98</v>
      </c>
      <c r="H50" s="11"/>
      <c r="I50" s="11"/>
    </row>
    <row r="51" spans="1:9" ht="49.5" customHeight="1">
      <c r="A51" s="83">
        <v>39</v>
      </c>
      <c r="B51" s="9" t="s">
        <v>656</v>
      </c>
      <c r="C51" s="107">
        <v>760</v>
      </c>
      <c r="D51" s="108" t="s">
        <v>28</v>
      </c>
      <c r="E51" s="107">
        <v>4367502</v>
      </c>
      <c r="F51" s="108" t="s">
        <v>34</v>
      </c>
      <c r="G51" s="11">
        <v>0.11</v>
      </c>
      <c r="H51" s="11"/>
      <c r="I51" s="11"/>
    </row>
    <row r="52" spans="1:9" ht="33" customHeight="1">
      <c r="A52" s="83">
        <v>40</v>
      </c>
      <c r="B52" s="128" t="s">
        <v>351</v>
      </c>
      <c r="C52" s="105" t="s">
        <v>29</v>
      </c>
      <c r="D52" s="105" t="s">
        <v>28</v>
      </c>
      <c r="E52" s="105" t="s">
        <v>35</v>
      </c>
      <c r="F52" s="105"/>
      <c r="G52" s="45">
        <f>G53+G58</f>
        <v>1535.7</v>
      </c>
      <c r="H52" s="11">
        <f>H53+H54</f>
        <v>95.5</v>
      </c>
      <c r="I52" s="11">
        <f>I53+I54</f>
        <v>95.5</v>
      </c>
    </row>
    <row r="53" spans="1:9" ht="47.25" customHeight="1">
      <c r="A53" s="83">
        <v>41</v>
      </c>
      <c r="B53" s="9" t="s">
        <v>146</v>
      </c>
      <c r="C53" s="21" t="s">
        <v>32</v>
      </c>
      <c r="D53" s="21" t="s">
        <v>28</v>
      </c>
      <c r="E53" s="21" t="s">
        <v>36</v>
      </c>
      <c r="F53" s="21"/>
      <c r="G53" s="11">
        <f>G57+G56</f>
        <v>1440.2</v>
      </c>
      <c r="H53" s="11">
        <v>95.5</v>
      </c>
      <c r="I53" s="11">
        <v>95.5</v>
      </c>
    </row>
    <row r="54" spans="1:9" ht="81.75" customHeight="1" hidden="1">
      <c r="A54" s="83">
        <v>36</v>
      </c>
      <c r="B54" s="13" t="s">
        <v>310</v>
      </c>
      <c r="C54" s="105" t="s">
        <v>180</v>
      </c>
      <c r="D54" s="105"/>
      <c r="E54" s="105"/>
      <c r="F54" s="105"/>
      <c r="G54" s="11">
        <v>0</v>
      </c>
      <c r="H54" s="11">
        <v>0</v>
      </c>
      <c r="I54" s="11">
        <v>0</v>
      </c>
    </row>
    <row r="55" spans="1:9" ht="66.75" customHeight="1" hidden="1">
      <c r="A55" s="83"/>
      <c r="B55" s="13" t="s">
        <v>309</v>
      </c>
      <c r="C55" s="105" t="s">
        <v>306</v>
      </c>
      <c r="D55" s="105"/>
      <c r="E55" s="105"/>
      <c r="F55" s="105"/>
      <c r="G55" s="11">
        <v>0</v>
      </c>
      <c r="H55" s="11">
        <v>0</v>
      </c>
      <c r="I55" s="11">
        <v>0</v>
      </c>
    </row>
    <row r="56" spans="1:9" ht="48.75" customHeight="1">
      <c r="A56" s="83">
        <v>42</v>
      </c>
      <c r="B56" s="9" t="s">
        <v>146</v>
      </c>
      <c r="C56" s="105" t="s">
        <v>32</v>
      </c>
      <c r="D56" s="105" t="s">
        <v>28</v>
      </c>
      <c r="E56" s="105" t="s">
        <v>36</v>
      </c>
      <c r="F56" s="105" t="s">
        <v>27</v>
      </c>
      <c r="G56" s="11">
        <v>674.51</v>
      </c>
      <c r="H56" s="11"/>
      <c r="I56" s="11"/>
    </row>
    <row r="57" spans="1:9" ht="46.5" customHeight="1">
      <c r="A57" s="83">
        <v>43</v>
      </c>
      <c r="B57" s="9" t="s">
        <v>146</v>
      </c>
      <c r="C57" s="105" t="s">
        <v>32</v>
      </c>
      <c r="D57" s="105" t="s">
        <v>28</v>
      </c>
      <c r="E57" s="105" t="s">
        <v>36</v>
      </c>
      <c r="F57" s="105" t="s">
        <v>30</v>
      </c>
      <c r="G57" s="11">
        <v>765.69</v>
      </c>
      <c r="H57" s="11"/>
      <c r="I57" s="11"/>
    </row>
    <row r="58" spans="1:9" ht="51" customHeight="1">
      <c r="A58" s="83">
        <v>44</v>
      </c>
      <c r="B58" s="9" t="s">
        <v>310</v>
      </c>
      <c r="C58" s="105" t="s">
        <v>345</v>
      </c>
      <c r="D58" s="105" t="s">
        <v>28</v>
      </c>
      <c r="E58" s="105" t="s">
        <v>336</v>
      </c>
      <c r="F58" s="105"/>
      <c r="G58" s="11">
        <f>G59+G60</f>
        <v>95.5</v>
      </c>
      <c r="H58" s="11"/>
      <c r="I58" s="11"/>
    </row>
    <row r="59" spans="1:9" ht="46.5" customHeight="1">
      <c r="A59" s="83">
        <v>45</v>
      </c>
      <c r="B59" s="9" t="s">
        <v>310</v>
      </c>
      <c r="C59" s="105" t="s">
        <v>345</v>
      </c>
      <c r="D59" s="105" t="s">
        <v>28</v>
      </c>
      <c r="E59" s="105" t="s">
        <v>336</v>
      </c>
      <c r="F59" s="105" t="s">
        <v>27</v>
      </c>
      <c r="G59" s="11">
        <v>45.09</v>
      </c>
      <c r="H59" s="11"/>
      <c r="I59" s="11"/>
    </row>
    <row r="60" spans="1:9" ht="48.75" customHeight="1">
      <c r="A60" s="83">
        <v>46</v>
      </c>
      <c r="B60" s="9" t="s">
        <v>310</v>
      </c>
      <c r="C60" s="105" t="s">
        <v>345</v>
      </c>
      <c r="D60" s="105" t="s">
        <v>28</v>
      </c>
      <c r="E60" s="105" t="s">
        <v>336</v>
      </c>
      <c r="F60" s="105" t="s">
        <v>30</v>
      </c>
      <c r="G60" s="11">
        <v>50.41</v>
      </c>
      <c r="H60" s="11"/>
      <c r="I60" s="11"/>
    </row>
    <row r="61" spans="1:9" ht="49.5" customHeight="1">
      <c r="A61" s="83">
        <v>47</v>
      </c>
      <c r="B61" s="9" t="s">
        <v>194</v>
      </c>
      <c r="C61" s="21" t="s">
        <v>345</v>
      </c>
      <c r="D61" s="21" t="s">
        <v>28</v>
      </c>
      <c r="E61" s="21" t="s">
        <v>37</v>
      </c>
      <c r="F61" s="21" t="s">
        <v>34</v>
      </c>
      <c r="G61" s="11">
        <f>1147.4-171.68+52.04</f>
        <v>1027.76</v>
      </c>
      <c r="H61" s="11">
        <v>1147.4</v>
      </c>
      <c r="I61" s="11">
        <v>1147.7</v>
      </c>
    </row>
    <row r="62" spans="1:9" ht="20.25" customHeight="1">
      <c r="A62" s="83">
        <v>48</v>
      </c>
      <c r="B62" s="13" t="s">
        <v>571</v>
      </c>
      <c r="C62" s="21" t="s">
        <v>345</v>
      </c>
      <c r="D62" s="21" t="s">
        <v>28</v>
      </c>
      <c r="E62" s="21" t="s">
        <v>467</v>
      </c>
      <c r="F62" s="21"/>
      <c r="G62" s="11">
        <f>G65+G63+G64+G66</f>
        <v>63069.2</v>
      </c>
      <c r="H62" s="11"/>
      <c r="I62" s="11"/>
    </row>
    <row r="63" spans="1:9" ht="49.5" customHeight="1">
      <c r="A63" s="83">
        <v>49</v>
      </c>
      <c r="B63" s="9" t="s">
        <v>664</v>
      </c>
      <c r="C63" s="21" t="s">
        <v>345</v>
      </c>
      <c r="D63" s="21" t="s">
        <v>28</v>
      </c>
      <c r="E63" s="21" t="s">
        <v>666</v>
      </c>
      <c r="F63" s="21" t="s">
        <v>56</v>
      </c>
      <c r="G63" s="11">
        <v>24852.8</v>
      </c>
      <c r="H63" s="11"/>
      <c r="I63" s="11"/>
    </row>
    <row r="64" spans="1:9" ht="63" customHeight="1">
      <c r="A64" s="83">
        <v>50</v>
      </c>
      <c r="B64" s="9" t="s">
        <v>665</v>
      </c>
      <c r="C64" s="21" t="s">
        <v>345</v>
      </c>
      <c r="D64" s="21" t="s">
        <v>28</v>
      </c>
      <c r="E64" s="21" t="s">
        <v>667</v>
      </c>
      <c r="F64" s="21" t="s">
        <v>56</v>
      </c>
      <c r="G64" s="11">
        <v>1514.2</v>
      </c>
      <c r="H64" s="11"/>
      <c r="I64" s="11"/>
    </row>
    <row r="65" spans="1:9" ht="62.25" customHeight="1">
      <c r="A65" s="83">
        <v>51</v>
      </c>
      <c r="B65" s="9" t="s">
        <v>642</v>
      </c>
      <c r="C65" s="21" t="s">
        <v>345</v>
      </c>
      <c r="D65" s="21" t="s">
        <v>28</v>
      </c>
      <c r="E65" s="21" t="s">
        <v>643</v>
      </c>
      <c r="F65" s="21" t="s">
        <v>30</v>
      </c>
      <c r="G65" s="11">
        <v>30973.9</v>
      </c>
      <c r="H65" s="11"/>
      <c r="I65" s="11"/>
    </row>
    <row r="66" spans="1:9" ht="102" customHeight="1">
      <c r="A66" s="83">
        <v>52</v>
      </c>
      <c r="B66" s="9" t="s">
        <v>687</v>
      </c>
      <c r="C66" s="108" t="s">
        <v>345</v>
      </c>
      <c r="D66" s="108" t="s">
        <v>28</v>
      </c>
      <c r="E66" s="107">
        <v>5227403</v>
      </c>
      <c r="F66" s="108" t="s">
        <v>56</v>
      </c>
      <c r="G66" s="74">
        <v>5728.3</v>
      </c>
      <c r="H66" s="11"/>
      <c r="I66" s="11"/>
    </row>
    <row r="67" spans="1:9" ht="20.25" customHeight="1">
      <c r="A67" s="83">
        <v>53</v>
      </c>
      <c r="B67" s="13" t="s">
        <v>22</v>
      </c>
      <c r="C67" s="105" t="s">
        <v>345</v>
      </c>
      <c r="D67" s="105" t="s">
        <v>28</v>
      </c>
      <c r="E67" s="105" t="s">
        <v>48</v>
      </c>
      <c r="F67" s="21"/>
      <c r="G67" s="11">
        <f>G5+G73+G76+G77+G70+G68+G69</f>
        <v>2734</v>
      </c>
      <c r="H67" s="11"/>
      <c r="I67" s="11"/>
    </row>
    <row r="68" spans="1:9" ht="15.75" customHeight="1">
      <c r="A68" s="83">
        <v>54</v>
      </c>
      <c r="B68" s="9" t="s">
        <v>264</v>
      </c>
      <c r="C68" s="105" t="s">
        <v>345</v>
      </c>
      <c r="D68" s="105" t="s">
        <v>28</v>
      </c>
      <c r="E68" s="105" t="s">
        <v>265</v>
      </c>
      <c r="F68" s="21" t="s">
        <v>34</v>
      </c>
      <c r="G68" s="11">
        <f>2236.3-86.3</f>
        <v>2150</v>
      </c>
      <c r="H68" s="11"/>
      <c r="I68" s="11"/>
    </row>
    <row r="69" spans="1:9" ht="15.75" customHeight="1">
      <c r="A69" s="83">
        <v>55</v>
      </c>
      <c r="B69" s="12" t="s">
        <v>117</v>
      </c>
      <c r="C69" s="21" t="s">
        <v>50</v>
      </c>
      <c r="D69" s="21" t="s">
        <v>28</v>
      </c>
      <c r="E69" s="21" t="s">
        <v>52</v>
      </c>
      <c r="F69" s="21" t="s">
        <v>34</v>
      </c>
      <c r="G69" s="11">
        <v>90</v>
      </c>
      <c r="H69" s="11"/>
      <c r="I69" s="11"/>
    </row>
    <row r="70" spans="1:9" ht="31.5" customHeight="1">
      <c r="A70" s="83">
        <v>56</v>
      </c>
      <c r="B70" s="12" t="s">
        <v>592</v>
      </c>
      <c r="C70" s="21" t="s">
        <v>50</v>
      </c>
      <c r="D70" s="21" t="s">
        <v>28</v>
      </c>
      <c r="E70" s="21" t="s">
        <v>49</v>
      </c>
      <c r="F70" s="21"/>
      <c r="G70" s="11">
        <f>G71+G72</f>
        <v>21</v>
      </c>
      <c r="H70" s="11"/>
      <c r="I70" s="11"/>
    </row>
    <row r="71" spans="1:9" ht="38.25" customHeight="1">
      <c r="A71" s="83">
        <v>57</v>
      </c>
      <c r="B71" s="12" t="s">
        <v>115</v>
      </c>
      <c r="C71" s="21" t="s">
        <v>50</v>
      </c>
      <c r="D71" s="21" t="s">
        <v>28</v>
      </c>
      <c r="E71" s="21" t="s">
        <v>51</v>
      </c>
      <c r="F71" s="21" t="s">
        <v>34</v>
      </c>
      <c r="G71" s="11">
        <v>11</v>
      </c>
      <c r="H71" s="11"/>
      <c r="I71" s="11"/>
    </row>
    <row r="72" spans="1:9" ht="48.75" customHeight="1">
      <c r="A72" s="83">
        <v>58</v>
      </c>
      <c r="B72" s="12" t="s">
        <v>134</v>
      </c>
      <c r="C72" s="21" t="s">
        <v>345</v>
      </c>
      <c r="D72" s="21" t="s">
        <v>28</v>
      </c>
      <c r="E72" s="21" t="s">
        <v>499</v>
      </c>
      <c r="F72" s="21" t="s">
        <v>30</v>
      </c>
      <c r="G72" s="7">
        <v>10</v>
      </c>
      <c r="H72" s="11"/>
      <c r="I72" s="11"/>
    </row>
    <row r="73" spans="1:9" ht="33.75" customHeight="1">
      <c r="A73" s="83">
        <v>59</v>
      </c>
      <c r="B73" s="9" t="s">
        <v>75</v>
      </c>
      <c r="C73" s="21" t="s">
        <v>345</v>
      </c>
      <c r="D73" s="21" t="s">
        <v>28</v>
      </c>
      <c r="E73" s="21" t="s">
        <v>402</v>
      </c>
      <c r="F73" s="21"/>
      <c r="G73" s="11">
        <f>G74+G75</f>
        <v>75</v>
      </c>
      <c r="H73" s="11"/>
      <c r="I73" s="11"/>
    </row>
    <row r="74" spans="1:9" ht="33.75" customHeight="1">
      <c r="A74" s="83">
        <v>60</v>
      </c>
      <c r="B74" s="9" t="s">
        <v>75</v>
      </c>
      <c r="C74" s="21" t="s">
        <v>345</v>
      </c>
      <c r="D74" s="21" t="s">
        <v>28</v>
      </c>
      <c r="E74" s="21" t="s">
        <v>402</v>
      </c>
      <c r="F74" s="21" t="s">
        <v>34</v>
      </c>
      <c r="G74" s="11">
        <v>33.59</v>
      </c>
      <c r="H74" s="11"/>
      <c r="I74" s="11"/>
    </row>
    <row r="75" spans="1:9" ht="33" customHeight="1">
      <c r="A75" s="83">
        <v>61</v>
      </c>
      <c r="B75" s="9" t="s">
        <v>75</v>
      </c>
      <c r="C75" s="21" t="s">
        <v>345</v>
      </c>
      <c r="D75" s="21" t="s">
        <v>28</v>
      </c>
      <c r="E75" s="21" t="s">
        <v>402</v>
      </c>
      <c r="F75" s="21" t="s">
        <v>30</v>
      </c>
      <c r="G75" s="11">
        <v>41.41</v>
      </c>
      <c r="H75" s="11"/>
      <c r="I75" s="11"/>
    </row>
    <row r="76" spans="1:9" ht="0.75" customHeight="1" hidden="1">
      <c r="A76" s="83">
        <v>57</v>
      </c>
      <c r="B76" s="12"/>
      <c r="C76" s="21"/>
      <c r="D76" s="21"/>
      <c r="E76" s="21"/>
      <c r="F76" s="21"/>
      <c r="G76" s="11"/>
      <c r="H76" s="11"/>
      <c r="I76" s="11"/>
    </row>
    <row r="77" spans="1:9" ht="49.5" customHeight="1">
      <c r="A77" s="83">
        <v>62</v>
      </c>
      <c r="B77" s="38" t="s">
        <v>277</v>
      </c>
      <c r="C77" s="21" t="s">
        <v>50</v>
      </c>
      <c r="D77" s="21" t="s">
        <v>28</v>
      </c>
      <c r="E77" s="21" t="s">
        <v>53</v>
      </c>
      <c r="F77" s="21"/>
      <c r="G77" s="11">
        <f>G78+G79</f>
        <v>398</v>
      </c>
      <c r="H77" s="11"/>
      <c r="I77" s="11"/>
    </row>
    <row r="78" spans="1:9" ht="50.25" customHeight="1">
      <c r="A78" s="83">
        <v>63</v>
      </c>
      <c r="B78" s="38" t="s">
        <v>277</v>
      </c>
      <c r="C78" s="21" t="s">
        <v>50</v>
      </c>
      <c r="D78" s="21" t="s">
        <v>28</v>
      </c>
      <c r="E78" s="21" t="s">
        <v>53</v>
      </c>
      <c r="F78" s="21" t="s">
        <v>34</v>
      </c>
      <c r="G78" s="11">
        <v>198</v>
      </c>
      <c r="H78" s="11"/>
      <c r="I78" s="11"/>
    </row>
    <row r="79" spans="1:9" ht="46.5" customHeight="1">
      <c r="A79" s="83">
        <v>64</v>
      </c>
      <c r="B79" s="38" t="s">
        <v>277</v>
      </c>
      <c r="C79" s="21" t="s">
        <v>50</v>
      </c>
      <c r="D79" s="21" t="s">
        <v>28</v>
      </c>
      <c r="E79" s="21" t="s">
        <v>53</v>
      </c>
      <c r="F79" s="21" t="s">
        <v>30</v>
      </c>
      <c r="G79" s="11">
        <v>200</v>
      </c>
      <c r="H79" s="11"/>
      <c r="I79" s="11"/>
    </row>
    <row r="80" spans="1:9" ht="65.25" customHeight="1">
      <c r="A80" s="83">
        <v>65</v>
      </c>
      <c r="B80" s="38" t="s">
        <v>716</v>
      </c>
      <c r="C80" s="21" t="s">
        <v>345</v>
      </c>
      <c r="D80" s="21" t="s">
        <v>28</v>
      </c>
      <c r="E80" s="21" t="s">
        <v>721</v>
      </c>
      <c r="F80" s="21" t="s">
        <v>30</v>
      </c>
      <c r="G80" s="11">
        <v>180.22</v>
      </c>
      <c r="H80" s="11"/>
      <c r="I80" s="11"/>
    </row>
    <row r="81" spans="1:9" ht="63" customHeight="1">
      <c r="A81" s="83">
        <v>66</v>
      </c>
      <c r="B81" s="38" t="s">
        <v>723</v>
      </c>
      <c r="C81" s="21" t="s">
        <v>345</v>
      </c>
      <c r="D81" s="21" t="s">
        <v>28</v>
      </c>
      <c r="E81" s="21" t="s">
        <v>722</v>
      </c>
      <c r="F81" s="21" t="s">
        <v>30</v>
      </c>
      <c r="G81" s="11">
        <v>158.6</v>
      </c>
      <c r="H81" s="11"/>
      <c r="I81" s="11"/>
    </row>
    <row r="82" spans="1:9" ht="126.75" customHeight="1">
      <c r="A82" s="83">
        <v>67</v>
      </c>
      <c r="B82" s="13" t="s">
        <v>47</v>
      </c>
      <c r="C82" s="105" t="s">
        <v>32</v>
      </c>
      <c r="D82" s="105" t="s">
        <v>28</v>
      </c>
      <c r="E82" s="105" t="s">
        <v>38</v>
      </c>
      <c r="F82" s="105"/>
      <c r="G82" s="11">
        <f>G84+G85</f>
        <v>91255.70000000001</v>
      </c>
      <c r="H82" s="11">
        <v>86031.7</v>
      </c>
      <c r="I82" s="11">
        <v>86163.7</v>
      </c>
    </row>
    <row r="83" spans="1:9" ht="0.75" customHeight="1" hidden="1">
      <c r="A83" s="83"/>
      <c r="B83" s="9" t="s">
        <v>268</v>
      </c>
      <c r="C83" s="105" t="s">
        <v>260</v>
      </c>
      <c r="D83" s="105"/>
      <c r="E83" s="105"/>
      <c r="F83" s="105"/>
      <c r="G83" s="11">
        <v>0</v>
      </c>
      <c r="H83" s="11">
        <v>0</v>
      </c>
      <c r="I83" s="11">
        <v>0</v>
      </c>
    </row>
    <row r="84" spans="1:9" ht="129" customHeight="1">
      <c r="A84" s="83">
        <v>68</v>
      </c>
      <c r="B84" s="9" t="s">
        <v>47</v>
      </c>
      <c r="C84" s="105" t="s">
        <v>345</v>
      </c>
      <c r="D84" s="105" t="s">
        <v>28</v>
      </c>
      <c r="E84" s="105" t="s">
        <v>38</v>
      </c>
      <c r="F84" s="105" t="s">
        <v>27</v>
      </c>
      <c r="G84" s="11">
        <f>42072.3+6000+1143.8+4347.23</f>
        <v>53563.33</v>
      </c>
      <c r="H84" s="11"/>
      <c r="I84" s="11"/>
    </row>
    <row r="85" spans="1:9" ht="128.25" customHeight="1">
      <c r="A85" s="83">
        <v>69</v>
      </c>
      <c r="B85" s="9" t="s">
        <v>47</v>
      </c>
      <c r="C85" s="105" t="s">
        <v>345</v>
      </c>
      <c r="D85" s="105" t="s">
        <v>28</v>
      </c>
      <c r="E85" s="105" t="s">
        <v>38</v>
      </c>
      <c r="F85" s="105" t="s">
        <v>30</v>
      </c>
      <c r="G85" s="11">
        <f>34584+3108.37</f>
        <v>37692.37</v>
      </c>
      <c r="H85" s="11"/>
      <c r="I85" s="11"/>
    </row>
    <row r="86" spans="1:9" ht="63" customHeight="1">
      <c r="A86" s="83">
        <v>70</v>
      </c>
      <c r="B86" s="9" t="s">
        <v>644</v>
      </c>
      <c r="C86" s="105" t="s">
        <v>345</v>
      </c>
      <c r="D86" s="105" t="s">
        <v>28</v>
      </c>
      <c r="E86" s="105" t="s">
        <v>645</v>
      </c>
      <c r="F86" s="105" t="s">
        <v>30</v>
      </c>
      <c r="G86" s="11">
        <v>2485.3</v>
      </c>
      <c r="H86" s="11"/>
      <c r="I86" s="11"/>
    </row>
    <row r="87" spans="1:9" ht="66" customHeight="1">
      <c r="A87" s="83">
        <v>71</v>
      </c>
      <c r="B87" s="9" t="s">
        <v>646</v>
      </c>
      <c r="C87" s="105" t="s">
        <v>345</v>
      </c>
      <c r="D87" s="105" t="s">
        <v>28</v>
      </c>
      <c r="E87" s="105" t="s">
        <v>647</v>
      </c>
      <c r="F87" s="105" t="s">
        <v>34</v>
      </c>
      <c r="G87" s="11">
        <v>151.42</v>
      </c>
      <c r="H87" s="11"/>
      <c r="I87" s="11"/>
    </row>
    <row r="88" spans="1:9" ht="68.25" customHeight="1">
      <c r="A88" s="83">
        <v>72</v>
      </c>
      <c r="B88" s="9" t="s">
        <v>188</v>
      </c>
      <c r="C88" s="105" t="s">
        <v>345</v>
      </c>
      <c r="D88" s="105" t="s">
        <v>28</v>
      </c>
      <c r="E88" s="105" t="s">
        <v>189</v>
      </c>
      <c r="F88" s="105" t="s">
        <v>34</v>
      </c>
      <c r="G88" s="11">
        <v>312.87</v>
      </c>
      <c r="H88" s="11"/>
      <c r="I88" s="11"/>
    </row>
    <row r="89" spans="1:9" ht="68.25" customHeight="1">
      <c r="A89" s="83">
        <v>73</v>
      </c>
      <c r="B89" s="9" t="s">
        <v>724</v>
      </c>
      <c r="C89" s="105" t="s">
        <v>345</v>
      </c>
      <c r="D89" s="105" t="s">
        <v>28</v>
      </c>
      <c r="E89" s="105" t="s">
        <v>725</v>
      </c>
      <c r="F89" s="105" t="s">
        <v>30</v>
      </c>
      <c r="G89" s="11">
        <v>572.83</v>
      </c>
      <c r="H89" s="11"/>
      <c r="I89" s="11"/>
    </row>
    <row r="90" spans="1:9" ht="20.25" customHeight="1">
      <c r="A90" s="83">
        <v>74</v>
      </c>
      <c r="B90" s="13" t="s">
        <v>97</v>
      </c>
      <c r="C90" s="21" t="s">
        <v>50</v>
      </c>
      <c r="D90" s="21" t="s">
        <v>54</v>
      </c>
      <c r="E90" s="21"/>
      <c r="F90" s="21"/>
      <c r="G90" s="11">
        <f>G91+G95+G98+G99+G94</f>
        <v>1207.23</v>
      </c>
      <c r="H90" s="11">
        <f>H91+H95+H98+H99</f>
        <v>1261.1</v>
      </c>
      <c r="I90" s="11">
        <f>I91+I95+I98+I99</f>
        <v>1323.1299999999999</v>
      </c>
    </row>
    <row r="91" spans="1:9" ht="51" customHeight="1">
      <c r="A91" s="83">
        <v>75</v>
      </c>
      <c r="B91" s="9" t="s">
        <v>599</v>
      </c>
      <c r="C91" s="21" t="s">
        <v>50</v>
      </c>
      <c r="D91" s="21" t="s">
        <v>54</v>
      </c>
      <c r="E91" s="21" t="s">
        <v>55</v>
      </c>
      <c r="F91" s="21"/>
      <c r="G91" s="11">
        <f>G92+G93</f>
        <v>994.1</v>
      </c>
      <c r="H91" s="11">
        <v>1043.7</v>
      </c>
      <c r="I91" s="11">
        <v>1095.9</v>
      </c>
    </row>
    <row r="92" spans="1:9" ht="49.5" customHeight="1">
      <c r="A92" s="83">
        <v>76</v>
      </c>
      <c r="B92" s="9" t="s">
        <v>599</v>
      </c>
      <c r="C92" s="21" t="s">
        <v>50</v>
      </c>
      <c r="D92" s="21" t="s">
        <v>54</v>
      </c>
      <c r="E92" s="21" t="s">
        <v>55</v>
      </c>
      <c r="F92" s="21" t="s">
        <v>56</v>
      </c>
      <c r="G92" s="11">
        <v>566.62</v>
      </c>
      <c r="H92" s="11"/>
      <c r="I92" s="11"/>
    </row>
    <row r="93" spans="1:9" ht="49.5" customHeight="1">
      <c r="A93" s="83">
        <v>77</v>
      </c>
      <c r="B93" s="9" t="s">
        <v>599</v>
      </c>
      <c r="C93" s="21" t="s">
        <v>50</v>
      </c>
      <c r="D93" s="21" t="s">
        <v>54</v>
      </c>
      <c r="E93" s="21" t="s">
        <v>55</v>
      </c>
      <c r="F93" s="21" t="s">
        <v>30</v>
      </c>
      <c r="G93" s="11">
        <v>427.48</v>
      </c>
      <c r="H93" s="11"/>
      <c r="I93" s="11"/>
    </row>
    <row r="94" spans="1:9" ht="49.5" customHeight="1">
      <c r="A94" s="83">
        <v>78</v>
      </c>
      <c r="B94" s="9" t="s">
        <v>600</v>
      </c>
      <c r="C94" s="21" t="s">
        <v>50</v>
      </c>
      <c r="D94" s="21" t="s">
        <v>54</v>
      </c>
      <c r="E94" s="21" t="s">
        <v>58</v>
      </c>
      <c r="F94" s="21" t="s">
        <v>56</v>
      </c>
      <c r="G94" s="11">
        <v>169.7</v>
      </c>
      <c r="H94" s="11"/>
      <c r="I94" s="11"/>
    </row>
    <row r="95" spans="1:9" ht="63.75" customHeight="1">
      <c r="A95" s="83">
        <v>79</v>
      </c>
      <c r="B95" s="9" t="s">
        <v>118</v>
      </c>
      <c r="C95" s="21" t="s">
        <v>50</v>
      </c>
      <c r="D95" s="21" t="s">
        <v>54</v>
      </c>
      <c r="E95" s="21" t="s">
        <v>57</v>
      </c>
      <c r="F95" s="21"/>
      <c r="G95" s="11">
        <f>G96+G97</f>
        <v>1</v>
      </c>
      <c r="H95" s="11">
        <v>1.05</v>
      </c>
      <c r="I95" s="11">
        <v>1.1</v>
      </c>
    </row>
    <row r="96" spans="1:9" ht="63" customHeight="1">
      <c r="A96" s="83">
        <v>80</v>
      </c>
      <c r="B96" s="9" t="s">
        <v>118</v>
      </c>
      <c r="C96" s="21" t="s">
        <v>50</v>
      </c>
      <c r="D96" s="21" t="s">
        <v>54</v>
      </c>
      <c r="E96" s="21" t="s">
        <v>57</v>
      </c>
      <c r="F96" s="21" t="s">
        <v>34</v>
      </c>
      <c r="G96" s="11">
        <v>0.59</v>
      </c>
      <c r="H96" s="11"/>
      <c r="I96" s="11"/>
    </row>
    <row r="97" spans="1:9" ht="66" customHeight="1">
      <c r="A97" s="83">
        <v>81</v>
      </c>
      <c r="B97" s="9" t="s">
        <v>118</v>
      </c>
      <c r="C97" s="21" t="s">
        <v>50</v>
      </c>
      <c r="D97" s="21" t="s">
        <v>54</v>
      </c>
      <c r="E97" s="21" t="s">
        <v>57</v>
      </c>
      <c r="F97" s="21" t="s">
        <v>30</v>
      </c>
      <c r="G97" s="11">
        <v>0.41</v>
      </c>
      <c r="H97" s="11"/>
      <c r="I97" s="11"/>
    </row>
    <row r="98" spans="1:9" ht="78.75" customHeight="1" hidden="1">
      <c r="A98" s="83">
        <v>63</v>
      </c>
      <c r="B98" s="9"/>
      <c r="C98" s="21"/>
      <c r="D98" s="21"/>
      <c r="E98" s="21"/>
      <c r="F98" s="21"/>
      <c r="G98" s="11"/>
      <c r="H98" s="11">
        <v>178.3</v>
      </c>
      <c r="I98" s="11">
        <v>187.1</v>
      </c>
    </row>
    <row r="99" spans="1:9" ht="77.25" customHeight="1">
      <c r="A99" s="83">
        <v>82</v>
      </c>
      <c r="B99" s="9" t="s">
        <v>119</v>
      </c>
      <c r="C99" s="21" t="s">
        <v>50</v>
      </c>
      <c r="D99" s="21" t="s">
        <v>54</v>
      </c>
      <c r="E99" s="21" t="s">
        <v>59</v>
      </c>
      <c r="F99" s="21" t="s">
        <v>34</v>
      </c>
      <c r="G99" s="11">
        <f>37.05+5.38</f>
        <v>42.43</v>
      </c>
      <c r="H99" s="11">
        <v>38.05</v>
      </c>
      <c r="I99" s="11">
        <v>39.03</v>
      </c>
    </row>
    <row r="100" spans="1:9" ht="48" customHeight="1" hidden="1">
      <c r="A100" s="83">
        <v>39</v>
      </c>
      <c r="B100" s="9"/>
      <c r="C100" s="21"/>
      <c r="D100" s="21"/>
      <c r="E100" s="21"/>
      <c r="F100" s="21"/>
      <c r="G100" s="11"/>
      <c r="H100" s="11">
        <v>0</v>
      </c>
      <c r="I100" s="11">
        <v>0</v>
      </c>
    </row>
    <row r="101" spans="1:9" ht="20.25" customHeight="1">
      <c r="A101" s="51">
        <v>83</v>
      </c>
      <c r="B101" s="6" t="s">
        <v>98</v>
      </c>
      <c r="C101" s="103" t="s">
        <v>32</v>
      </c>
      <c r="D101" s="103" t="s">
        <v>62</v>
      </c>
      <c r="E101" s="103"/>
      <c r="F101" s="103"/>
      <c r="G101" s="11">
        <f>G102+G107+G112+G113+G116+G106+G104+G105</f>
        <v>15132.82</v>
      </c>
      <c r="H101" s="11" t="e">
        <f>H102+H107+H112+H113+#REF!</f>
        <v>#REF!</v>
      </c>
      <c r="I101" s="11" t="e">
        <f>I102+I107+I112+I113+#REF!</f>
        <v>#REF!</v>
      </c>
    </row>
    <row r="102" spans="1:9" ht="18.75" customHeight="1">
      <c r="A102" s="84">
        <v>84</v>
      </c>
      <c r="B102" s="10" t="s">
        <v>99</v>
      </c>
      <c r="C102" s="108" t="s">
        <v>50</v>
      </c>
      <c r="D102" s="108" t="s">
        <v>62</v>
      </c>
      <c r="E102" s="108" t="s">
        <v>63</v>
      </c>
      <c r="F102" s="108"/>
      <c r="G102" s="11">
        <f>G103</f>
        <v>1659.8100000000002</v>
      </c>
      <c r="H102" s="11">
        <f>H103</f>
        <v>1214.43</v>
      </c>
      <c r="I102" s="11">
        <f>I103</f>
        <v>1257.43</v>
      </c>
    </row>
    <row r="103" spans="1:9" ht="21" customHeight="1">
      <c r="A103" s="83">
        <v>85</v>
      </c>
      <c r="B103" s="9" t="s">
        <v>100</v>
      </c>
      <c r="C103" s="21" t="s">
        <v>32</v>
      </c>
      <c r="D103" s="21" t="s">
        <v>62</v>
      </c>
      <c r="E103" s="21" t="s">
        <v>64</v>
      </c>
      <c r="F103" s="21" t="s">
        <v>65</v>
      </c>
      <c r="G103" s="11">
        <f>1529.43-315+694.53-7.8-250+8.65</f>
        <v>1659.8100000000002</v>
      </c>
      <c r="H103" s="11">
        <f>1529.43-315</f>
        <v>1214.43</v>
      </c>
      <c r="I103" s="11">
        <f>1529.43-315+43</f>
        <v>1257.43</v>
      </c>
    </row>
    <row r="104" spans="1:9" ht="48.75" customHeight="1">
      <c r="A104" s="83">
        <v>86</v>
      </c>
      <c r="B104" s="38" t="s">
        <v>652</v>
      </c>
      <c r="C104" s="21" t="s">
        <v>345</v>
      </c>
      <c r="D104" s="21" t="s">
        <v>62</v>
      </c>
      <c r="E104" s="21" t="s">
        <v>651</v>
      </c>
      <c r="F104" s="21" t="s">
        <v>56</v>
      </c>
      <c r="G104" s="11">
        <f>58.7+414.32</f>
        <v>473.02</v>
      </c>
      <c r="H104" s="11"/>
      <c r="I104" s="11"/>
    </row>
    <row r="105" spans="1:9" ht="67.5" customHeight="1">
      <c r="A105" s="83">
        <v>87</v>
      </c>
      <c r="B105" s="9" t="s">
        <v>714</v>
      </c>
      <c r="C105" s="21" t="s">
        <v>345</v>
      </c>
      <c r="D105" s="21" t="s">
        <v>62</v>
      </c>
      <c r="E105" s="21" t="s">
        <v>715</v>
      </c>
      <c r="F105" s="21" t="s">
        <v>56</v>
      </c>
      <c r="G105" s="11">
        <v>410.92</v>
      </c>
      <c r="H105" s="11"/>
      <c r="I105" s="11"/>
    </row>
    <row r="106" spans="1:9" ht="19.5" customHeight="1">
      <c r="A106" s="83">
        <v>88</v>
      </c>
      <c r="B106" s="9" t="s">
        <v>648</v>
      </c>
      <c r="C106" s="21" t="s">
        <v>345</v>
      </c>
      <c r="D106" s="21" t="s">
        <v>62</v>
      </c>
      <c r="E106" s="21" t="s">
        <v>649</v>
      </c>
      <c r="F106" s="21" t="s">
        <v>34</v>
      </c>
      <c r="G106" s="11">
        <f>12.89+20.76</f>
        <v>33.650000000000006</v>
      </c>
      <c r="H106" s="11">
        <v>0</v>
      </c>
      <c r="I106" s="11">
        <v>0</v>
      </c>
    </row>
    <row r="107" spans="1:9" ht="63.75" customHeight="1">
      <c r="A107" s="83">
        <v>89</v>
      </c>
      <c r="B107" s="9" t="s">
        <v>104</v>
      </c>
      <c r="C107" s="21" t="s">
        <v>32</v>
      </c>
      <c r="D107" s="21" t="s">
        <v>62</v>
      </c>
      <c r="E107" s="21" t="s">
        <v>67</v>
      </c>
      <c r="F107" s="21"/>
      <c r="G107" s="11">
        <f>G108+G110+G111</f>
        <v>11393.24</v>
      </c>
      <c r="H107" s="11">
        <f>H108+H109+H110</f>
        <v>12236.95</v>
      </c>
      <c r="I107" s="11">
        <f>I108+I109+I110</f>
        <v>12697.89</v>
      </c>
    </row>
    <row r="108" spans="1:9" ht="23.25" customHeight="1">
      <c r="A108" s="83">
        <v>90</v>
      </c>
      <c r="B108" s="9" t="s">
        <v>338</v>
      </c>
      <c r="C108" s="21" t="s">
        <v>32</v>
      </c>
      <c r="D108" s="21" t="s">
        <v>62</v>
      </c>
      <c r="E108" s="21" t="s">
        <v>68</v>
      </c>
      <c r="F108" s="21" t="s">
        <v>34</v>
      </c>
      <c r="G108" s="5">
        <f>11836.48-24.5-114-4180.75-4.09-711.29+23.67</f>
        <v>6825.5199999999995</v>
      </c>
      <c r="H108" s="5">
        <f>12487.48-834.14-24.5-114</f>
        <v>11514.84</v>
      </c>
      <c r="I108" s="5">
        <f>13174.3-1274.42-114</f>
        <v>11785.88</v>
      </c>
    </row>
    <row r="109" spans="1:9" ht="69.75" customHeight="1" hidden="1">
      <c r="A109" s="83"/>
      <c r="B109" s="9" t="s">
        <v>194</v>
      </c>
      <c r="C109" s="21" t="s">
        <v>197</v>
      </c>
      <c r="D109" s="21"/>
      <c r="E109" s="21"/>
      <c r="F109" s="21"/>
      <c r="G109" s="11">
        <v>0</v>
      </c>
      <c r="H109" s="11">
        <v>0</v>
      </c>
      <c r="I109" s="11">
        <v>0</v>
      </c>
    </row>
    <row r="110" spans="1:9" ht="18.75" customHeight="1">
      <c r="A110" s="83">
        <v>91</v>
      </c>
      <c r="B110" s="9" t="s">
        <v>597</v>
      </c>
      <c r="C110" s="21" t="s">
        <v>32</v>
      </c>
      <c r="D110" s="21" t="s">
        <v>62</v>
      </c>
      <c r="E110" s="21" t="s">
        <v>69</v>
      </c>
      <c r="F110" s="21" t="s">
        <v>34</v>
      </c>
      <c r="G110" s="7">
        <f>864.46-200+124.14</f>
        <v>788.6</v>
      </c>
      <c r="H110" s="7">
        <v>722.11</v>
      </c>
      <c r="I110" s="7">
        <v>912.01</v>
      </c>
    </row>
    <row r="111" spans="1:9" ht="33.75" customHeight="1">
      <c r="A111" s="83">
        <v>92</v>
      </c>
      <c r="B111" s="9" t="s">
        <v>266</v>
      </c>
      <c r="C111" s="21" t="s">
        <v>345</v>
      </c>
      <c r="D111" s="21" t="s">
        <v>62</v>
      </c>
      <c r="E111" s="21" t="s">
        <v>267</v>
      </c>
      <c r="F111" s="21" t="s">
        <v>34</v>
      </c>
      <c r="G111" s="7">
        <f>4181.83-1-97.04-304.67</f>
        <v>3779.12</v>
      </c>
      <c r="H111" s="7"/>
      <c r="I111" s="7"/>
    </row>
    <row r="112" spans="1:9" ht="48" customHeight="1">
      <c r="A112" s="83">
        <v>93</v>
      </c>
      <c r="B112" s="9" t="s">
        <v>194</v>
      </c>
      <c r="C112" s="21" t="s">
        <v>39</v>
      </c>
      <c r="D112" s="21" t="s">
        <v>62</v>
      </c>
      <c r="E112" s="21" t="s">
        <v>37</v>
      </c>
      <c r="F112" s="21" t="s">
        <v>34</v>
      </c>
      <c r="G112" s="7">
        <f>315-1.09</f>
        <v>313.91</v>
      </c>
      <c r="H112" s="7">
        <v>315</v>
      </c>
      <c r="I112" s="7">
        <v>315</v>
      </c>
    </row>
    <row r="113" spans="1:9" ht="19.5" customHeight="1">
      <c r="A113" s="83">
        <v>94</v>
      </c>
      <c r="B113" s="13" t="s">
        <v>22</v>
      </c>
      <c r="C113" s="21" t="s">
        <v>70</v>
      </c>
      <c r="D113" s="21" t="s">
        <v>62</v>
      </c>
      <c r="E113" s="21" t="s">
        <v>48</v>
      </c>
      <c r="F113" s="21"/>
      <c r="G113" s="7">
        <f>G114+G115</f>
        <v>52.67</v>
      </c>
      <c r="H113" s="7">
        <f>H114</f>
        <v>24.5</v>
      </c>
      <c r="I113" s="7">
        <f>I114</f>
        <v>0</v>
      </c>
    </row>
    <row r="114" spans="1:9" ht="35.25" customHeight="1">
      <c r="A114" s="83">
        <v>95</v>
      </c>
      <c r="B114" s="9" t="s">
        <v>75</v>
      </c>
      <c r="C114" s="21" t="s">
        <v>70</v>
      </c>
      <c r="D114" s="21" t="s">
        <v>62</v>
      </c>
      <c r="E114" s="21" t="s">
        <v>402</v>
      </c>
      <c r="F114" s="21" t="s">
        <v>34</v>
      </c>
      <c r="G114" s="7">
        <f>24.5+14</f>
        <v>38.5</v>
      </c>
      <c r="H114" s="7">
        <v>24.5</v>
      </c>
      <c r="I114" s="7">
        <v>0</v>
      </c>
    </row>
    <row r="115" spans="1:9" ht="35.25" customHeight="1">
      <c r="A115" s="83">
        <v>96</v>
      </c>
      <c r="B115" s="12" t="s">
        <v>135</v>
      </c>
      <c r="C115" s="21" t="s">
        <v>345</v>
      </c>
      <c r="D115" s="21" t="s">
        <v>62</v>
      </c>
      <c r="E115" s="21" t="s">
        <v>517</v>
      </c>
      <c r="F115" s="21" t="s">
        <v>34</v>
      </c>
      <c r="G115" s="7">
        <v>14.17</v>
      </c>
      <c r="H115" s="7"/>
      <c r="I115" s="7"/>
    </row>
    <row r="116" spans="1:9" ht="80.25" customHeight="1">
      <c r="A116" s="83">
        <v>97</v>
      </c>
      <c r="B116" s="9" t="s">
        <v>103</v>
      </c>
      <c r="C116" s="21" t="s">
        <v>32</v>
      </c>
      <c r="D116" s="21" t="s">
        <v>62</v>
      </c>
      <c r="E116" s="21" t="s">
        <v>66</v>
      </c>
      <c r="F116" s="21" t="s">
        <v>27</v>
      </c>
      <c r="G116" s="11">
        <f>593.9+201.7</f>
        <v>795.5999999999999</v>
      </c>
      <c r="H116" s="7"/>
      <c r="I116" s="7"/>
    </row>
    <row r="117" spans="1:9" ht="18" customHeight="1">
      <c r="A117" s="51">
        <v>98</v>
      </c>
      <c r="B117" s="10" t="s">
        <v>105</v>
      </c>
      <c r="C117" s="101">
        <v>760</v>
      </c>
      <c r="D117" s="102" t="s">
        <v>356</v>
      </c>
      <c r="E117" s="102"/>
      <c r="F117" s="102"/>
      <c r="G117" s="7">
        <f>G118</f>
        <v>3568.5</v>
      </c>
      <c r="H117" s="7">
        <f>H118</f>
        <v>4411.1</v>
      </c>
      <c r="I117" s="7">
        <f>I118</f>
        <v>4631.8</v>
      </c>
    </row>
    <row r="118" spans="1:9" ht="34.5" customHeight="1">
      <c r="A118" s="83">
        <v>99</v>
      </c>
      <c r="B118" s="13" t="s">
        <v>106</v>
      </c>
      <c r="C118" s="109">
        <v>760</v>
      </c>
      <c r="D118" s="105" t="s">
        <v>356</v>
      </c>
      <c r="E118" s="105" t="s">
        <v>357</v>
      </c>
      <c r="F118" s="105"/>
      <c r="G118" s="16">
        <f>G119+G120</f>
        <v>3568.5</v>
      </c>
      <c r="H118" s="16">
        <f>H120</f>
        <v>4411.1</v>
      </c>
      <c r="I118" s="16">
        <f>I120</f>
        <v>4631.8</v>
      </c>
    </row>
    <row r="119" spans="1:9" ht="78.75" customHeight="1">
      <c r="A119" s="83">
        <v>100</v>
      </c>
      <c r="B119" s="12" t="s">
        <v>108</v>
      </c>
      <c r="C119" s="107">
        <v>760</v>
      </c>
      <c r="D119" s="21" t="s">
        <v>356</v>
      </c>
      <c r="E119" s="21" t="s">
        <v>357</v>
      </c>
      <c r="F119" s="21" t="s">
        <v>27</v>
      </c>
      <c r="G119" s="7">
        <f>2525.89-632.4</f>
        <v>1893.4899999999998</v>
      </c>
      <c r="H119" s="16"/>
      <c r="I119" s="16"/>
    </row>
    <row r="120" spans="1:9" ht="80.25" customHeight="1">
      <c r="A120" s="83">
        <v>101</v>
      </c>
      <c r="B120" s="12" t="s">
        <v>108</v>
      </c>
      <c r="C120" s="107">
        <v>760</v>
      </c>
      <c r="D120" s="21" t="s">
        <v>356</v>
      </c>
      <c r="E120" s="21" t="s">
        <v>357</v>
      </c>
      <c r="F120" s="21" t="s">
        <v>30</v>
      </c>
      <c r="G120" s="11">
        <v>1675.01</v>
      </c>
      <c r="H120" s="11">
        <v>4411.1</v>
      </c>
      <c r="I120" s="11">
        <v>4631.8</v>
      </c>
    </row>
    <row r="121" spans="1:9" ht="17.25" customHeight="1">
      <c r="A121" s="83">
        <v>102</v>
      </c>
      <c r="B121" s="91" t="s">
        <v>16</v>
      </c>
      <c r="C121" s="112">
        <v>760</v>
      </c>
      <c r="D121" s="111" t="s">
        <v>358</v>
      </c>
      <c r="E121" s="111"/>
      <c r="F121" s="111"/>
      <c r="G121" s="11">
        <f>G127+G122+G125+G124+G126</f>
        <v>1964.8000000000002</v>
      </c>
      <c r="H121" s="11">
        <f>H127+H122</f>
        <v>191.70000000000002</v>
      </c>
      <c r="I121" s="11">
        <f>I127+I122</f>
        <v>201.20000000000002</v>
      </c>
    </row>
    <row r="122" spans="1:9" ht="94.5" customHeight="1" hidden="1">
      <c r="A122" s="83">
        <v>64</v>
      </c>
      <c r="B122" s="12" t="s">
        <v>83</v>
      </c>
      <c r="C122" s="8" t="s">
        <v>84</v>
      </c>
      <c r="D122" s="21"/>
      <c r="E122" s="21"/>
      <c r="F122" s="21"/>
      <c r="G122" s="11">
        <f>G123</f>
        <v>0</v>
      </c>
      <c r="H122" s="11">
        <f>H123</f>
        <v>0</v>
      </c>
      <c r="I122" s="11">
        <f>I123</f>
        <v>0</v>
      </c>
    </row>
    <row r="123" spans="1:9" ht="110.25" customHeight="1" hidden="1">
      <c r="A123" s="83">
        <v>65</v>
      </c>
      <c r="B123" s="12" t="s">
        <v>121</v>
      </c>
      <c r="C123" s="8" t="s">
        <v>85</v>
      </c>
      <c r="D123" s="21"/>
      <c r="E123" s="21"/>
      <c r="F123" s="21"/>
      <c r="G123" s="11">
        <v>0</v>
      </c>
      <c r="H123" s="11">
        <v>0</v>
      </c>
      <c r="I123" s="11">
        <v>0</v>
      </c>
    </row>
    <row r="124" spans="1:9" ht="63.75" customHeight="1">
      <c r="A124" s="83">
        <v>103</v>
      </c>
      <c r="B124" s="129" t="s">
        <v>668</v>
      </c>
      <c r="C124" s="107">
        <v>760</v>
      </c>
      <c r="D124" s="21" t="s">
        <v>358</v>
      </c>
      <c r="E124" s="21" t="s">
        <v>669</v>
      </c>
      <c r="F124" s="21" t="s">
        <v>27</v>
      </c>
      <c r="G124" s="11">
        <v>252</v>
      </c>
      <c r="H124" s="11"/>
      <c r="I124" s="11"/>
    </row>
    <row r="125" spans="1:9" ht="82.5" customHeight="1">
      <c r="A125" s="83">
        <v>104</v>
      </c>
      <c r="B125" s="12" t="s">
        <v>657</v>
      </c>
      <c r="C125" s="107">
        <v>760</v>
      </c>
      <c r="D125" s="21" t="s">
        <v>358</v>
      </c>
      <c r="E125" s="21" t="s">
        <v>650</v>
      </c>
      <c r="F125" s="21" t="s">
        <v>27</v>
      </c>
      <c r="G125" s="11">
        <v>406.3</v>
      </c>
      <c r="H125" s="11"/>
      <c r="I125" s="11"/>
    </row>
    <row r="126" spans="1:9" ht="45.75" customHeight="1">
      <c r="A126" s="83">
        <v>105</v>
      </c>
      <c r="B126" s="129" t="s">
        <v>670</v>
      </c>
      <c r="C126" s="107">
        <v>760</v>
      </c>
      <c r="D126" s="21" t="s">
        <v>396</v>
      </c>
      <c r="E126" s="21" t="s">
        <v>671</v>
      </c>
      <c r="F126" s="21" t="s">
        <v>27</v>
      </c>
      <c r="G126" s="11">
        <f>891.1+232.8</f>
        <v>1123.9</v>
      </c>
      <c r="H126" s="11"/>
      <c r="I126" s="11"/>
    </row>
    <row r="127" spans="1:9" ht="108.75" customHeight="1">
      <c r="A127" s="83">
        <v>105</v>
      </c>
      <c r="B127" s="12" t="s">
        <v>339</v>
      </c>
      <c r="C127" s="107">
        <v>760</v>
      </c>
      <c r="D127" s="21" t="s">
        <v>358</v>
      </c>
      <c r="E127" s="21" t="s">
        <v>359</v>
      </c>
      <c r="F127" s="21"/>
      <c r="G127" s="11">
        <f>G128+G129</f>
        <v>182.6</v>
      </c>
      <c r="H127" s="11">
        <f>H128+H129</f>
        <v>191.70000000000002</v>
      </c>
      <c r="I127" s="11">
        <f>I128+I129</f>
        <v>201.20000000000002</v>
      </c>
    </row>
    <row r="128" spans="1:9" ht="51.75" customHeight="1">
      <c r="A128" s="83">
        <v>106</v>
      </c>
      <c r="B128" s="92" t="s">
        <v>5</v>
      </c>
      <c r="C128" s="130">
        <v>760</v>
      </c>
      <c r="D128" s="131" t="s">
        <v>358</v>
      </c>
      <c r="E128" s="131" t="s">
        <v>360</v>
      </c>
      <c r="F128" s="131" t="s">
        <v>27</v>
      </c>
      <c r="G128" s="11">
        <v>179</v>
      </c>
      <c r="H128" s="11">
        <v>187.9</v>
      </c>
      <c r="I128" s="11">
        <v>197.3</v>
      </c>
    </row>
    <row r="129" spans="1:9" ht="53.25" customHeight="1">
      <c r="A129" s="83">
        <v>107</v>
      </c>
      <c r="B129" s="92" t="s">
        <v>7</v>
      </c>
      <c r="C129" s="130">
        <v>760</v>
      </c>
      <c r="D129" s="131" t="s">
        <v>358</v>
      </c>
      <c r="E129" s="131" t="s">
        <v>361</v>
      </c>
      <c r="F129" s="131" t="s">
        <v>27</v>
      </c>
      <c r="G129" s="11">
        <v>3.6</v>
      </c>
      <c r="H129" s="11">
        <v>3.8</v>
      </c>
      <c r="I129" s="11">
        <v>3.9</v>
      </c>
    </row>
    <row r="130" spans="1:9" ht="32.25" customHeight="1">
      <c r="A130" s="81" t="s">
        <v>752</v>
      </c>
      <c r="B130" s="14" t="s">
        <v>111</v>
      </c>
      <c r="C130" s="4" t="s">
        <v>348</v>
      </c>
      <c r="D130" s="4"/>
      <c r="E130" s="4"/>
      <c r="F130" s="4"/>
      <c r="G130" s="3">
        <f>G131+G148+G150+G155+G169+G173+G176+G163+G171</f>
        <v>50879.5</v>
      </c>
      <c r="H130" s="3">
        <f>H131+H176+H145+H148+H173</f>
        <v>38854.55000000001</v>
      </c>
      <c r="I130" s="3">
        <f>I131+I176+I145+I148+I173</f>
        <v>38883.75000000001</v>
      </c>
    </row>
    <row r="131" spans="1:9" ht="15.75" customHeight="1">
      <c r="A131" s="51">
        <v>109</v>
      </c>
      <c r="B131" s="6" t="s">
        <v>109</v>
      </c>
      <c r="C131" s="106">
        <v>910</v>
      </c>
      <c r="D131" s="103" t="s">
        <v>362</v>
      </c>
      <c r="E131" s="103"/>
      <c r="F131" s="103"/>
      <c r="G131" s="45">
        <f>G132+G145</f>
        <v>4440.19</v>
      </c>
      <c r="H131" s="45">
        <f>H132+H135+H140+H137</f>
        <v>4358.55</v>
      </c>
      <c r="I131" s="45">
        <f>I132+I135+I140+I137</f>
        <v>4387.55</v>
      </c>
    </row>
    <row r="132" spans="1:9" ht="34.5" customHeight="1">
      <c r="A132" s="51">
        <v>110</v>
      </c>
      <c r="B132" s="9" t="s">
        <v>110</v>
      </c>
      <c r="C132" s="101">
        <v>910</v>
      </c>
      <c r="D132" s="102" t="s">
        <v>379</v>
      </c>
      <c r="E132" s="102"/>
      <c r="F132" s="102"/>
      <c r="G132" s="7">
        <f>G133+G144</f>
        <v>4411.49</v>
      </c>
      <c r="H132" s="7">
        <f aca="true" t="shared" si="0" ref="G132:I133">H133</f>
        <v>4358.55</v>
      </c>
      <c r="I132" s="7">
        <f t="shared" si="0"/>
        <v>4387.55</v>
      </c>
    </row>
    <row r="133" spans="1:9" ht="15" customHeight="1">
      <c r="A133" s="83">
        <v>111</v>
      </c>
      <c r="B133" s="10" t="s">
        <v>99</v>
      </c>
      <c r="C133" s="107">
        <v>910</v>
      </c>
      <c r="D133" s="21" t="s">
        <v>379</v>
      </c>
      <c r="E133" s="21" t="s">
        <v>64</v>
      </c>
      <c r="F133" s="21"/>
      <c r="G133" s="7">
        <f t="shared" si="0"/>
        <v>4331.49</v>
      </c>
      <c r="H133" s="7">
        <f t="shared" si="0"/>
        <v>4358.55</v>
      </c>
      <c r="I133" s="7">
        <f t="shared" si="0"/>
        <v>4387.55</v>
      </c>
    </row>
    <row r="134" spans="1:9" ht="20.25" customHeight="1">
      <c r="A134" s="83">
        <v>112</v>
      </c>
      <c r="B134" s="9" t="s">
        <v>100</v>
      </c>
      <c r="C134" s="107">
        <v>910</v>
      </c>
      <c r="D134" s="21" t="s">
        <v>379</v>
      </c>
      <c r="E134" s="21" t="s">
        <v>64</v>
      </c>
      <c r="F134" s="21" t="s">
        <v>65</v>
      </c>
      <c r="G134" s="11">
        <f>4331.5+100-0.01-100</f>
        <v>4331.49</v>
      </c>
      <c r="H134" s="11">
        <v>4358.55</v>
      </c>
      <c r="I134" s="11">
        <v>4387.55</v>
      </c>
    </row>
    <row r="135" spans="1:9" ht="20.25" customHeight="1" hidden="1">
      <c r="A135" s="51"/>
      <c r="B135" s="10" t="s">
        <v>113</v>
      </c>
      <c r="C135" s="5" t="s">
        <v>112</v>
      </c>
      <c r="D135" s="102"/>
      <c r="E135" s="102"/>
      <c r="F135" s="102"/>
      <c r="G135" s="5"/>
      <c r="H135" s="5"/>
      <c r="I135" s="5"/>
    </row>
    <row r="136" spans="1:9" ht="42.75" customHeight="1" hidden="1">
      <c r="A136" s="83"/>
      <c r="B136" s="12" t="s">
        <v>138</v>
      </c>
      <c r="C136" s="8" t="s">
        <v>114</v>
      </c>
      <c r="D136" s="21"/>
      <c r="E136" s="21"/>
      <c r="F136" s="21"/>
      <c r="G136" s="5"/>
      <c r="H136" s="5"/>
      <c r="I136" s="5"/>
    </row>
    <row r="137" spans="1:9" ht="36.75" customHeight="1" hidden="1">
      <c r="A137" s="87" t="s">
        <v>201</v>
      </c>
      <c r="B137" s="17" t="s">
        <v>580</v>
      </c>
      <c r="C137" s="75" t="s">
        <v>579</v>
      </c>
      <c r="D137" s="75"/>
      <c r="E137" s="75"/>
      <c r="F137" s="75"/>
      <c r="G137" s="11">
        <f aca="true" t="shared" si="1" ref="G137:I138">G138</f>
        <v>0</v>
      </c>
      <c r="H137" s="11">
        <f t="shared" si="1"/>
        <v>0</v>
      </c>
      <c r="I137" s="11">
        <f t="shared" si="1"/>
        <v>0</v>
      </c>
    </row>
    <row r="138" spans="1:9" ht="48.75" customHeight="1" hidden="1">
      <c r="A138" s="87" t="s">
        <v>202</v>
      </c>
      <c r="B138" s="17" t="s">
        <v>588</v>
      </c>
      <c r="C138" s="76" t="s">
        <v>581</v>
      </c>
      <c r="D138" s="76"/>
      <c r="E138" s="76"/>
      <c r="F138" s="76"/>
      <c r="G138" s="11">
        <f t="shared" si="1"/>
        <v>0</v>
      </c>
      <c r="H138" s="11">
        <f t="shared" si="1"/>
        <v>0</v>
      </c>
      <c r="I138" s="11">
        <f t="shared" si="1"/>
        <v>0</v>
      </c>
    </row>
    <row r="139" spans="1:9" ht="39" customHeight="1" hidden="1">
      <c r="A139" s="87" t="s">
        <v>203</v>
      </c>
      <c r="B139" s="17" t="s">
        <v>100</v>
      </c>
      <c r="C139" s="76" t="s">
        <v>589</v>
      </c>
      <c r="D139" s="76"/>
      <c r="E139" s="76"/>
      <c r="F139" s="76"/>
      <c r="G139" s="11"/>
      <c r="H139" s="11">
        <v>0</v>
      </c>
      <c r="I139" s="11">
        <v>0</v>
      </c>
    </row>
    <row r="140" spans="1:9" ht="18.75" customHeight="1" hidden="1">
      <c r="A140" s="83">
        <v>60</v>
      </c>
      <c r="B140" s="46" t="s">
        <v>113</v>
      </c>
      <c r="C140" s="20" t="s">
        <v>172</v>
      </c>
      <c r="D140" s="105"/>
      <c r="E140" s="105"/>
      <c r="F140" s="105"/>
      <c r="G140" s="45">
        <f>G141</f>
        <v>0</v>
      </c>
      <c r="H140" s="45">
        <f aca="true" t="shared" si="2" ref="H140:I142">H141</f>
        <v>0</v>
      </c>
      <c r="I140" s="45">
        <f t="shared" si="2"/>
        <v>0</v>
      </c>
    </row>
    <row r="141" spans="1:9" ht="33.75" customHeight="1" hidden="1">
      <c r="A141" s="88" t="s">
        <v>204</v>
      </c>
      <c r="B141" s="18" t="s">
        <v>173</v>
      </c>
      <c r="C141" s="21" t="s">
        <v>176</v>
      </c>
      <c r="D141" s="21"/>
      <c r="E141" s="21"/>
      <c r="F141" s="21"/>
      <c r="G141" s="11">
        <f>G142</f>
        <v>0</v>
      </c>
      <c r="H141" s="11">
        <f t="shared" si="2"/>
        <v>0</v>
      </c>
      <c r="I141" s="11">
        <f t="shared" si="2"/>
        <v>0</v>
      </c>
    </row>
    <row r="142" spans="1:9" ht="51" customHeight="1" hidden="1">
      <c r="A142" s="88" t="s">
        <v>205</v>
      </c>
      <c r="B142" s="18" t="s">
        <v>175</v>
      </c>
      <c r="C142" s="21" t="s">
        <v>177</v>
      </c>
      <c r="D142" s="21"/>
      <c r="E142" s="21"/>
      <c r="F142" s="21"/>
      <c r="G142" s="11">
        <f>G143</f>
        <v>0</v>
      </c>
      <c r="H142" s="11">
        <f t="shared" si="2"/>
        <v>0</v>
      </c>
      <c r="I142" s="11">
        <f t="shared" si="2"/>
        <v>0</v>
      </c>
    </row>
    <row r="143" spans="1:9" ht="20.25" customHeight="1" hidden="1">
      <c r="A143" s="88" t="s">
        <v>206</v>
      </c>
      <c r="B143" s="18" t="s">
        <v>179</v>
      </c>
      <c r="C143" s="21" t="s">
        <v>178</v>
      </c>
      <c r="D143" s="21"/>
      <c r="E143" s="21"/>
      <c r="F143" s="21"/>
      <c r="G143" s="11">
        <v>0</v>
      </c>
      <c r="H143" s="11">
        <v>0</v>
      </c>
      <c r="I143" s="11">
        <v>0</v>
      </c>
    </row>
    <row r="144" spans="1:9" ht="48.75" customHeight="1">
      <c r="A144" s="88" t="s">
        <v>655</v>
      </c>
      <c r="B144" s="38" t="s">
        <v>277</v>
      </c>
      <c r="C144" s="21" t="s">
        <v>334</v>
      </c>
      <c r="D144" s="21" t="s">
        <v>379</v>
      </c>
      <c r="E144" s="21" t="s">
        <v>53</v>
      </c>
      <c r="F144" s="21" t="s">
        <v>34</v>
      </c>
      <c r="G144" s="11">
        <f>100-20</f>
        <v>80</v>
      </c>
      <c r="H144" s="11"/>
      <c r="I144" s="11"/>
    </row>
    <row r="145" spans="1:9" ht="15.75" customHeight="1">
      <c r="A145" s="88" t="s">
        <v>690</v>
      </c>
      <c r="B145" s="18" t="s">
        <v>113</v>
      </c>
      <c r="C145" s="21" t="s">
        <v>381</v>
      </c>
      <c r="D145" s="21" t="s">
        <v>380</v>
      </c>
      <c r="E145" s="21"/>
      <c r="F145" s="21"/>
      <c r="G145" s="5">
        <f>G146+G147</f>
        <v>28.7</v>
      </c>
      <c r="H145" s="5">
        <f>H146+H147</f>
        <v>33.4</v>
      </c>
      <c r="I145" s="5">
        <f>I146+I147</f>
        <v>33.6</v>
      </c>
    </row>
    <row r="146" spans="1:9" ht="32.25" customHeight="1">
      <c r="A146" s="88" t="s">
        <v>691</v>
      </c>
      <c r="B146" s="9" t="s">
        <v>168</v>
      </c>
      <c r="C146" s="107">
        <v>910</v>
      </c>
      <c r="D146" s="21" t="s">
        <v>380</v>
      </c>
      <c r="E146" s="21" t="s">
        <v>382</v>
      </c>
      <c r="F146" s="21" t="s">
        <v>27</v>
      </c>
      <c r="G146" s="5">
        <f>31.9-3.2</f>
        <v>28.7</v>
      </c>
      <c r="H146" s="11">
        <v>33.4</v>
      </c>
      <c r="I146" s="11">
        <v>33.6</v>
      </c>
    </row>
    <row r="147" spans="1:9" ht="0.75" customHeight="1" hidden="1">
      <c r="A147" s="88" t="s">
        <v>19</v>
      </c>
      <c r="B147" s="9" t="s">
        <v>222</v>
      </c>
      <c r="C147" s="8" t="s">
        <v>223</v>
      </c>
      <c r="D147" s="21"/>
      <c r="E147" s="21"/>
      <c r="F147" s="21"/>
      <c r="G147" s="5">
        <v>0</v>
      </c>
      <c r="H147" s="11">
        <v>0</v>
      </c>
      <c r="I147" s="11">
        <v>0</v>
      </c>
    </row>
    <row r="148" spans="1:9" ht="21" customHeight="1">
      <c r="A148" s="88" t="s">
        <v>692</v>
      </c>
      <c r="B148" s="9" t="s">
        <v>333</v>
      </c>
      <c r="C148" s="107">
        <v>910</v>
      </c>
      <c r="D148" s="21" t="s">
        <v>383</v>
      </c>
      <c r="E148" s="21"/>
      <c r="F148" s="21"/>
      <c r="G148" s="11">
        <f>G149</f>
        <v>604.8</v>
      </c>
      <c r="H148" s="11">
        <f>SUM(H149)</f>
        <v>618.8</v>
      </c>
      <c r="I148" s="11">
        <f>SUM(I149)</f>
        <v>618.8</v>
      </c>
    </row>
    <row r="149" spans="1:9" ht="51" customHeight="1">
      <c r="A149" s="88" t="s">
        <v>693</v>
      </c>
      <c r="B149" s="9" t="s">
        <v>575</v>
      </c>
      <c r="C149" s="107">
        <v>910</v>
      </c>
      <c r="D149" s="21" t="s">
        <v>383</v>
      </c>
      <c r="E149" s="21" t="s">
        <v>384</v>
      </c>
      <c r="F149" s="21" t="s">
        <v>27</v>
      </c>
      <c r="G149" s="11">
        <v>604.8</v>
      </c>
      <c r="H149" s="11">
        <v>618.8</v>
      </c>
      <c r="I149" s="11">
        <v>618.8</v>
      </c>
    </row>
    <row r="150" spans="1:9" ht="33" customHeight="1">
      <c r="A150" s="88" t="s">
        <v>694</v>
      </c>
      <c r="B150" s="13" t="s">
        <v>363</v>
      </c>
      <c r="C150" s="107">
        <v>910</v>
      </c>
      <c r="D150" s="21" t="s">
        <v>500</v>
      </c>
      <c r="E150" s="21"/>
      <c r="F150" s="21"/>
      <c r="G150" s="11">
        <f>G151</f>
        <v>2057.7000000000003</v>
      </c>
      <c r="H150" s="11"/>
      <c r="I150" s="11"/>
    </row>
    <row r="151" spans="1:9" ht="22.5" customHeight="1">
      <c r="A151" s="88" t="s">
        <v>695</v>
      </c>
      <c r="B151" s="9" t="s">
        <v>364</v>
      </c>
      <c r="C151" s="107">
        <v>910</v>
      </c>
      <c r="D151" s="21" t="s">
        <v>365</v>
      </c>
      <c r="E151" s="21"/>
      <c r="F151" s="21"/>
      <c r="G151" s="11">
        <f>G152+G153+G154</f>
        <v>2057.7000000000003</v>
      </c>
      <c r="H151" s="11"/>
      <c r="I151" s="11"/>
    </row>
    <row r="152" spans="1:9" ht="20.25" customHeight="1">
      <c r="A152" s="88" t="s">
        <v>696</v>
      </c>
      <c r="B152" s="9" t="s">
        <v>368</v>
      </c>
      <c r="C152" s="107">
        <v>910</v>
      </c>
      <c r="D152" s="21" t="s">
        <v>365</v>
      </c>
      <c r="E152" s="21" t="s">
        <v>369</v>
      </c>
      <c r="F152" s="21" t="s">
        <v>56</v>
      </c>
      <c r="G152" s="11">
        <f>2020-520</f>
        <v>1500</v>
      </c>
      <c r="H152" s="11"/>
      <c r="I152" s="11"/>
    </row>
    <row r="153" spans="1:9" ht="25.5" customHeight="1">
      <c r="A153" s="88" t="s">
        <v>697</v>
      </c>
      <c r="B153" s="9" t="s">
        <v>705</v>
      </c>
      <c r="C153" s="107">
        <v>910</v>
      </c>
      <c r="D153" s="21" t="s">
        <v>365</v>
      </c>
      <c r="E153" s="21" t="s">
        <v>370</v>
      </c>
      <c r="F153" s="21" t="s">
        <v>56</v>
      </c>
      <c r="G153" s="11">
        <f>492.4</f>
        <v>492.4</v>
      </c>
      <c r="H153" s="11"/>
      <c r="I153" s="11"/>
    </row>
    <row r="154" spans="1:9" ht="21" customHeight="1">
      <c r="A154" s="88" t="s">
        <v>698</v>
      </c>
      <c r="B154" s="9" t="s">
        <v>371</v>
      </c>
      <c r="C154" s="107">
        <v>910</v>
      </c>
      <c r="D154" s="21" t="s">
        <v>365</v>
      </c>
      <c r="E154" s="21" t="s">
        <v>372</v>
      </c>
      <c r="F154" s="21" t="s">
        <v>56</v>
      </c>
      <c r="G154" s="11">
        <v>65.3</v>
      </c>
      <c r="H154" s="11"/>
      <c r="I154" s="11"/>
    </row>
    <row r="155" spans="1:9" ht="21" customHeight="1">
      <c r="A155" s="88" t="s">
        <v>699</v>
      </c>
      <c r="B155" s="13" t="s">
        <v>294</v>
      </c>
      <c r="C155" s="107">
        <v>910</v>
      </c>
      <c r="D155" s="21" t="s">
        <v>503</v>
      </c>
      <c r="E155" s="21"/>
      <c r="F155" s="21"/>
      <c r="G155" s="11">
        <f>G156+G161</f>
        <v>6672.1</v>
      </c>
      <c r="H155" s="11"/>
      <c r="I155" s="11"/>
    </row>
    <row r="156" spans="1:9" ht="21" customHeight="1">
      <c r="A156" s="88" t="s">
        <v>700</v>
      </c>
      <c r="B156" s="9" t="s">
        <v>373</v>
      </c>
      <c r="C156" s="107">
        <v>910</v>
      </c>
      <c r="D156" s="21" t="s">
        <v>374</v>
      </c>
      <c r="E156" s="21"/>
      <c r="F156" s="21"/>
      <c r="G156" s="11">
        <f>G157</f>
        <v>5862.1</v>
      </c>
      <c r="H156" s="11"/>
      <c r="I156" s="11"/>
    </row>
    <row r="157" spans="1:9" ht="21" customHeight="1">
      <c r="A157" s="88" t="s">
        <v>701</v>
      </c>
      <c r="B157" s="13" t="s">
        <v>571</v>
      </c>
      <c r="C157" s="107">
        <v>910</v>
      </c>
      <c r="D157" s="21" t="s">
        <v>374</v>
      </c>
      <c r="E157" s="21" t="s">
        <v>467</v>
      </c>
      <c r="F157" s="21"/>
      <c r="G157" s="11">
        <f>G158+G159+G160</f>
        <v>5862.1</v>
      </c>
      <c r="H157" s="11"/>
      <c r="I157" s="11"/>
    </row>
    <row r="158" spans="1:9" ht="46.5" customHeight="1">
      <c r="A158" s="88" t="s">
        <v>702</v>
      </c>
      <c r="B158" s="9" t="s">
        <v>375</v>
      </c>
      <c r="C158" s="107">
        <v>910</v>
      </c>
      <c r="D158" s="21" t="s">
        <v>374</v>
      </c>
      <c r="E158" s="21" t="s">
        <v>45</v>
      </c>
      <c r="F158" s="21" t="s">
        <v>56</v>
      </c>
      <c r="G158" s="11">
        <v>1838.7</v>
      </c>
      <c r="H158" s="11"/>
      <c r="I158" s="11"/>
    </row>
    <row r="159" spans="1:9" ht="61.5" customHeight="1">
      <c r="A159" s="88" t="s">
        <v>703</v>
      </c>
      <c r="B159" s="9" t="s">
        <v>653</v>
      </c>
      <c r="C159" s="107">
        <v>910</v>
      </c>
      <c r="D159" s="21" t="s">
        <v>374</v>
      </c>
      <c r="E159" s="21" t="s">
        <v>654</v>
      </c>
      <c r="F159" s="21" t="s">
        <v>56</v>
      </c>
      <c r="G159" s="11">
        <v>23.4</v>
      </c>
      <c r="H159" s="11"/>
      <c r="I159" s="11"/>
    </row>
    <row r="160" spans="1:9" ht="47.25" customHeight="1">
      <c r="A160" s="88" t="s">
        <v>704</v>
      </c>
      <c r="B160" s="9" t="s">
        <v>682</v>
      </c>
      <c r="C160" s="107">
        <v>910</v>
      </c>
      <c r="D160" s="21" t="s">
        <v>374</v>
      </c>
      <c r="E160" s="21" t="s">
        <v>681</v>
      </c>
      <c r="F160" s="21" t="s">
        <v>56</v>
      </c>
      <c r="G160" s="11">
        <v>4000</v>
      </c>
      <c r="H160" s="11"/>
      <c r="I160" s="11"/>
    </row>
    <row r="161" spans="1:9" ht="20.25" customHeight="1">
      <c r="A161" s="88" t="s">
        <v>745</v>
      </c>
      <c r="B161" s="19" t="s">
        <v>17</v>
      </c>
      <c r="C161" s="118" t="s">
        <v>334</v>
      </c>
      <c r="D161" s="118" t="s">
        <v>510</v>
      </c>
      <c r="E161" s="21"/>
      <c r="F161" s="21"/>
      <c r="G161" s="11">
        <f>G162</f>
        <v>810</v>
      </c>
      <c r="H161" s="11"/>
      <c r="I161" s="11"/>
    </row>
    <row r="162" spans="1:9" ht="33" customHeight="1">
      <c r="A162" s="88" t="s">
        <v>753</v>
      </c>
      <c r="B162" s="9" t="s">
        <v>366</v>
      </c>
      <c r="C162" s="107">
        <v>910</v>
      </c>
      <c r="D162" s="21" t="s">
        <v>510</v>
      </c>
      <c r="E162" s="21" t="s">
        <v>367</v>
      </c>
      <c r="F162" s="21" t="s">
        <v>56</v>
      </c>
      <c r="G162" s="11">
        <v>810</v>
      </c>
      <c r="H162" s="11"/>
      <c r="I162" s="11"/>
    </row>
    <row r="163" spans="1:9" ht="23.25" customHeight="1">
      <c r="A163" s="88" t="s">
        <v>754</v>
      </c>
      <c r="B163" s="6" t="s">
        <v>315</v>
      </c>
      <c r="C163" s="107">
        <v>910</v>
      </c>
      <c r="D163" s="21" t="s">
        <v>513</v>
      </c>
      <c r="E163" s="21"/>
      <c r="F163" s="21"/>
      <c r="G163" s="11">
        <f>G164+G167</f>
        <v>504.65</v>
      </c>
      <c r="H163" s="11"/>
      <c r="I163" s="11"/>
    </row>
    <row r="164" spans="1:9" ht="21.75" customHeight="1">
      <c r="A164" s="88" t="s">
        <v>755</v>
      </c>
      <c r="B164" s="9" t="s">
        <v>685</v>
      </c>
      <c r="C164" s="107">
        <v>910</v>
      </c>
      <c r="D164" s="21" t="s">
        <v>686</v>
      </c>
      <c r="E164" s="21"/>
      <c r="F164" s="21"/>
      <c r="G164" s="11">
        <f>G166</f>
        <v>273</v>
      </c>
      <c r="H164" s="11"/>
      <c r="I164" s="11"/>
    </row>
    <row r="165" spans="1:9" ht="22.5" customHeight="1">
      <c r="A165" s="88" t="s">
        <v>756</v>
      </c>
      <c r="B165" s="9" t="s">
        <v>571</v>
      </c>
      <c r="C165" s="107">
        <v>910</v>
      </c>
      <c r="D165" s="21" t="s">
        <v>686</v>
      </c>
      <c r="E165" s="21" t="s">
        <v>467</v>
      </c>
      <c r="F165" s="21"/>
      <c r="G165" s="11">
        <f>G166</f>
        <v>273</v>
      </c>
      <c r="H165" s="11"/>
      <c r="I165" s="11"/>
    </row>
    <row r="166" spans="1:9" ht="30" customHeight="1">
      <c r="A166" s="88" t="s">
        <v>757</v>
      </c>
      <c r="B166" s="9" t="s">
        <v>683</v>
      </c>
      <c r="C166" s="107">
        <v>910</v>
      </c>
      <c r="D166" s="21" t="s">
        <v>686</v>
      </c>
      <c r="E166" s="21" t="s">
        <v>684</v>
      </c>
      <c r="F166" s="21" t="s">
        <v>56</v>
      </c>
      <c r="G166" s="11">
        <v>273</v>
      </c>
      <c r="H166" s="11"/>
      <c r="I166" s="11"/>
    </row>
    <row r="167" spans="1:9" ht="30" customHeight="1">
      <c r="A167" s="88" t="s">
        <v>758</v>
      </c>
      <c r="B167" s="38" t="s">
        <v>233</v>
      </c>
      <c r="C167" s="107">
        <v>910</v>
      </c>
      <c r="D167" s="21" t="s">
        <v>516</v>
      </c>
      <c r="E167" s="21"/>
      <c r="F167" s="21"/>
      <c r="G167" s="11">
        <f>G168</f>
        <v>231.65</v>
      </c>
      <c r="H167" s="11"/>
      <c r="I167" s="11"/>
    </row>
    <row r="168" spans="1:9" ht="48.75" customHeight="1">
      <c r="A168" s="88" t="s">
        <v>759</v>
      </c>
      <c r="B168" s="38" t="s">
        <v>652</v>
      </c>
      <c r="C168" s="107">
        <v>910</v>
      </c>
      <c r="D168" s="21" t="s">
        <v>516</v>
      </c>
      <c r="E168" s="21" t="s">
        <v>651</v>
      </c>
      <c r="F168" s="21" t="s">
        <v>56</v>
      </c>
      <c r="G168" s="11">
        <v>231.65</v>
      </c>
      <c r="H168" s="11"/>
      <c r="I168" s="11"/>
    </row>
    <row r="169" spans="1:9" ht="33.75" customHeight="1">
      <c r="A169" s="88" t="s">
        <v>760</v>
      </c>
      <c r="B169" s="13" t="s">
        <v>79</v>
      </c>
      <c r="C169" s="109">
        <v>910</v>
      </c>
      <c r="D169" s="110" t="s">
        <v>28</v>
      </c>
      <c r="E169" s="109">
        <v>4210000</v>
      </c>
      <c r="F169" s="21"/>
      <c r="G169" s="11">
        <f>G170</f>
        <v>0</v>
      </c>
      <c r="H169" s="11"/>
      <c r="I169" s="11"/>
    </row>
    <row r="170" spans="1:9" ht="20.25" customHeight="1">
      <c r="A170" s="88" t="s">
        <v>761</v>
      </c>
      <c r="B170" s="9" t="s">
        <v>338</v>
      </c>
      <c r="C170" s="21" t="s">
        <v>334</v>
      </c>
      <c r="D170" s="21" t="s">
        <v>28</v>
      </c>
      <c r="E170" s="21" t="s">
        <v>33</v>
      </c>
      <c r="F170" s="21" t="s">
        <v>34</v>
      </c>
      <c r="G170" s="11">
        <f>748.21-150+389.39-987.6+882.46+7.52+55+3.41-925.94-1.34+92.42+20-0.01-133.52</f>
        <v>0</v>
      </c>
      <c r="H170" s="11"/>
      <c r="I170" s="11"/>
    </row>
    <row r="171" spans="1:9" ht="20.25" customHeight="1">
      <c r="A171" s="88" t="s">
        <v>762</v>
      </c>
      <c r="B171" s="9" t="s">
        <v>737</v>
      </c>
      <c r="C171" s="21" t="s">
        <v>334</v>
      </c>
      <c r="D171" s="21" t="s">
        <v>738</v>
      </c>
      <c r="E171" s="21"/>
      <c r="F171" s="21"/>
      <c r="G171" s="11">
        <f>G172</f>
        <v>300</v>
      </c>
      <c r="H171" s="11"/>
      <c r="I171" s="11"/>
    </row>
    <row r="172" spans="1:9" ht="31.5" customHeight="1">
      <c r="A172" s="88" t="s">
        <v>763</v>
      </c>
      <c r="B172" s="9" t="s">
        <v>771</v>
      </c>
      <c r="C172" s="21" t="s">
        <v>334</v>
      </c>
      <c r="D172" s="21" t="s">
        <v>738</v>
      </c>
      <c r="E172" s="21" t="s">
        <v>772</v>
      </c>
      <c r="F172" s="21" t="s">
        <v>56</v>
      </c>
      <c r="G172" s="11">
        <v>300</v>
      </c>
      <c r="H172" s="11"/>
      <c r="I172" s="11"/>
    </row>
    <row r="173" spans="1:9" ht="24" customHeight="1">
      <c r="A173" s="88" t="s">
        <v>764</v>
      </c>
      <c r="B173" s="13" t="s">
        <v>349</v>
      </c>
      <c r="C173" s="109">
        <v>910</v>
      </c>
      <c r="D173" s="105" t="s">
        <v>385</v>
      </c>
      <c r="E173" s="105"/>
      <c r="F173" s="105"/>
      <c r="G173" s="45">
        <f aca="true" t="shared" si="3" ref="G173:I174">G174</f>
        <v>31.54</v>
      </c>
      <c r="H173" s="45">
        <f t="shared" si="3"/>
        <v>0</v>
      </c>
      <c r="I173" s="45">
        <f t="shared" si="3"/>
        <v>0</v>
      </c>
    </row>
    <row r="174" spans="1:9" ht="33" customHeight="1">
      <c r="A174" s="88" t="s">
        <v>775</v>
      </c>
      <c r="B174" s="9" t="s">
        <v>350</v>
      </c>
      <c r="C174" s="107">
        <v>910</v>
      </c>
      <c r="D174" s="21" t="s">
        <v>386</v>
      </c>
      <c r="E174" s="21"/>
      <c r="F174" s="21"/>
      <c r="G174" s="11">
        <f t="shared" si="3"/>
        <v>31.54</v>
      </c>
      <c r="H174" s="11">
        <f t="shared" si="3"/>
        <v>0</v>
      </c>
      <c r="I174" s="11">
        <f t="shared" si="3"/>
        <v>0</v>
      </c>
    </row>
    <row r="175" spans="1:9" ht="30" customHeight="1">
      <c r="A175" s="88" t="s">
        <v>776</v>
      </c>
      <c r="B175" s="9" t="s">
        <v>352</v>
      </c>
      <c r="C175" s="107">
        <v>910</v>
      </c>
      <c r="D175" s="21" t="s">
        <v>386</v>
      </c>
      <c r="E175" s="21" t="s">
        <v>387</v>
      </c>
      <c r="F175" s="21" t="s">
        <v>61</v>
      </c>
      <c r="G175" s="11">
        <v>31.54</v>
      </c>
      <c r="H175" s="11">
        <v>0</v>
      </c>
      <c r="I175" s="11">
        <v>0</v>
      </c>
    </row>
    <row r="176" spans="1:9" ht="39" customHeight="1">
      <c r="A176" s="51">
        <v>144</v>
      </c>
      <c r="B176" s="13" t="s">
        <v>207</v>
      </c>
      <c r="C176" s="106">
        <v>910</v>
      </c>
      <c r="D176" s="106">
        <v>1400</v>
      </c>
      <c r="E176" s="106"/>
      <c r="F176" s="106"/>
      <c r="G176" s="16">
        <f>G177+G182+G189+G191</f>
        <v>36268.52</v>
      </c>
      <c r="H176" s="16">
        <f>H177+H182+H186</f>
        <v>33843.8</v>
      </c>
      <c r="I176" s="16">
        <f>I177+I182+I186</f>
        <v>33843.8</v>
      </c>
    </row>
    <row r="177" spans="1:9" ht="47.25" customHeight="1">
      <c r="A177" s="51">
        <v>145</v>
      </c>
      <c r="B177" s="9" t="s">
        <v>208</v>
      </c>
      <c r="C177" s="101">
        <v>910</v>
      </c>
      <c r="D177" s="101">
        <v>1401</v>
      </c>
      <c r="E177" s="101"/>
      <c r="F177" s="101"/>
      <c r="G177" s="11">
        <f aca="true" t="shared" si="4" ref="G177:I178">G178</f>
        <v>20491.62</v>
      </c>
      <c r="H177" s="11">
        <f t="shared" si="4"/>
        <v>20491.62</v>
      </c>
      <c r="I177" s="11">
        <f t="shared" si="4"/>
        <v>20491.62</v>
      </c>
    </row>
    <row r="178" spans="1:9" ht="36" customHeight="1">
      <c r="A178" s="83">
        <v>146</v>
      </c>
      <c r="B178" s="9" t="s">
        <v>139</v>
      </c>
      <c r="C178" s="107">
        <v>910</v>
      </c>
      <c r="D178" s="107">
        <v>1401</v>
      </c>
      <c r="E178" s="107">
        <v>5160100</v>
      </c>
      <c r="F178" s="107"/>
      <c r="G178" s="11">
        <f t="shared" si="4"/>
        <v>20491.62</v>
      </c>
      <c r="H178" s="11">
        <f t="shared" si="4"/>
        <v>20491.62</v>
      </c>
      <c r="I178" s="11">
        <f t="shared" si="4"/>
        <v>20491.62</v>
      </c>
    </row>
    <row r="179" spans="1:9" ht="24.75" customHeight="1">
      <c r="A179" s="83">
        <v>147</v>
      </c>
      <c r="B179" s="9" t="s">
        <v>101</v>
      </c>
      <c r="C179" s="107">
        <v>910</v>
      </c>
      <c r="D179" s="107">
        <v>1401</v>
      </c>
      <c r="E179" s="107">
        <v>5160100</v>
      </c>
      <c r="F179" s="108" t="s">
        <v>388</v>
      </c>
      <c r="G179" s="11">
        <f>G180+G181</f>
        <v>20491.62</v>
      </c>
      <c r="H179" s="11">
        <f>H180+H181</f>
        <v>20491.62</v>
      </c>
      <c r="I179" s="11">
        <f>I180+I181</f>
        <v>20491.62</v>
      </c>
    </row>
    <row r="180" spans="1:9" ht="31.5" customHeight="1">
      <c r="A180" s="83">
        <v>148</v>
      </c>
      <c r="B180" s="9" t="s">
        <v>145</v>
      </c>
      <c r="C180" s="21">
        <v>910</v>
      </c>
      <c r="D180" s="21">
        <v>1401</v>
      </c>
      <c r="E180" s="21">
        <v>5160101</v>
      </c>
      <c r="F180" s="21" t="s">
        <v>388</v>
      </c>
      <c r="G180" s="11">
        <v>15502.32</v>
      </c>
      <c r="H180" s="11">
        <v>15502.32</v>
      </c>
      <c r="I180" s="11">
        <v>15502.32</v>
      </c>
    </row>
    <row r="181" spans="1:9" ht="21" customHeight="1">
      <c r="A181" s="83">
        <v>149</v>
      </c>
      <c r="B181" s="9" t="s">
        <v>102</v>
      </c>
      <c r="C181" s="21" t="s">
        <v>391</v>
      </c>
      <c r="D181" s="21" t="s">
        <v>389</v>
      </c>
      <c r="E181" s="21" t="s">
        <v>390</v>
      </c>
      <c r="F181" s="21" t="s">
        <v>388</v>
      </c>
      <c r="G181" s="11">
        <v>4989.3</v>
      </c>
      <c r="H181" s="11">
        <v>4989.3</v>
      </c>
      <c r="I181" s="11">
        <v>4989.3</v>
      </c>
    </row>
    <row r="182" spans="1:9" ht="18" customHeight="1">
      <c r="A182" s="51">
        <v>150</v>
      </c>
      <c r="B182" s="9" t="s">
        <v>209</v>
      </c>
      <c r="C182" s="113" t="s">
        <v>391</v>
      </c>
      <c r="D182" s="113" t="s">
        <v>392</v>
      </c>
      <c r="E182" s="113"/>
      <c r="F182" s="113"/>
      <c r="G182" s="11">
        <f>G185</f>
        <v>15127.31</v>
      </c>
      <c r="H182" s="11">
        <f>H185</f>
        <v>13352.18</v>
      </c>
      <c r="I182" s="11">
        <f>I185</f>
        <v>13352.18</v>
      </c>
    </row>
    <row r="183" spans="1:9" ht="27" customHeight="1" hidden="1">
      <c r="A183" s="83"/>
      <c r="B183" s="9" t="s">
        <v>142</v>
      </c>
      <c r="C183" s="21" t="s">
        <v>141</v>
      </c>
      <c r="D183" s="21"/>
      <c r="E183" s="21"/>
      <c r="F183" s="21"/>
      <c r="G183" s="5"/>
      <c r="H183" s="5"/>
      <c r="I183" s="5"/>
    </row>
    <row r="184" spans="1:9" ht="63" customHeight="1" hidden="1">
      <c r="A184" s="83"/>
      <c r="B184" s="9" t="s">
        <v>144</v>
      </c>
      <c r="C184" s="21" t="s">
        <v>143</v>
      </c>
      <c r="D184" s="21"/>
      <c r="E184" s="21"/>
      <c r="F184" s="21"/>
      <c r="G184" s="5"/>
      <c r="H184" s="5"/>
      <c r="I184" s="5"/>
    </row>
    <row r="185" spans="1:9" ht="29.25" customHeight="1">
      <c r="A185" s="83">
        <v>151</v>
      </c>
      <c r="B185" s="9" t="s">
        <v>557</v>
      </c>
      <c r="C185" s="21" t="s">
        <v>381</v>
      </c>
      <c r="D185" s="21" t="s">
        <v>392</v>
      </c>
      <c r="E185" s="21" t="s">
        <v>393</v>
      </c>
      <c r="F185" s="21" t="s">
        <v>46</v>
      </c>
      <c r="G185" s="5">
        <f>13352.18+220+135.83-3.41+13.41+1409.3</f>
        <v>15127.31</v>
      </c>
      <c r="H185" s="5">
        <v>13352.18</v>
      </c>
      <c r="I185" s="5">
        <v>13352.18</v>
      </c>
    </row>
    <row r="186" spans="1:9" ht="22.5" customHeight="1" hidden="1">
      <c r="A186" s="83">
        <v>73</v>
      </c>
      <c r="B186" s="9" t="s">
        <v>147</v>
      </c>
      <c r="C186" s="21" t="s">
        <v>151</v>
      </c>
      <c r="D186" s="21"/>
      <c r="E186" s="21"/>
      <c r="F186" s="21"/>
      <c r="G186" s="11">
        <f>G187+G189</f>
        <v>0</v>
      </c>
      <c r="H186" s="11">
        <f>H187+H189</f>
        <v>0</v>
      </c>
      <c r="I186" s="11">
        <f>I187+I189</f>
        <v>0</v>
      </c>
    </row>
    <row r="187" spans="1:9" ht="49.5" customHeight="1" hidden="1">
      <c r="A187" s="83">
        <v>74</v>
      </c>
      <c r="B187" s="9" t="s">
        <v>149</v>
      </c>
      <c r="C187" s="21" t="s">
        <v>150</v>
      </c>
      <c r="D187" s="21"/>
      <c r="E187" s="21"/>
      <c r="F187" s="21"/>
      <c r="G187" s="11">
        <f>G188</f>
        <v>0</v>
      </c>
      <c r="H187" s="11">
        <f>H188</f>
        <v>0</v>
      </c>
      <c r="I187" s="11">
        <f>I188</f>
        <v>0</v>
      </c>
    </row>
    <row r="188" spans="1:9" ht="19.5" customHeight="1" hidden="1">
      <c r="A188" s="83">
        <v>75</v>
      </c>
      <c r="B188" s="10" t="s">
        <v>140</v>
      </c>
      <c r="C188" s="21" t="s">
        <v>164</v>
      </c>
      <c r="D188" s="21"/>
      <c r="E188" s="21"/>
      <c r="F188" s="21"/>
      <c r="G188" s="11"/>
      <c r="H188" s="11"/>
      <c r="I188" s="11"/>
    </row>
    <row r="189" spans="1:9" ht="0.75" customHeight="1" hidden="1">
      <c r="A189" s="83">
        <v>90</v>
      </c>
      <c r="B189" s="9" t="s">
        <v>125</v>
      </c>
      <c r="C189" s="21" t="s">
        <v>126</v>
      </c>
      <c r="D189" s="21"/>
      <c r="E189" s="21"/>
      <c r="F189" s="21"/>
      <c r="G189" s="34">
        <f>G190</f>
        <v>0</v>
      </c>
      <c r="H189" s="34">
        <f>H190</f>
        <v>0</v>
      </c>
      <c r="I189" s="34">
        <f>I190</f>
        <v>0</v>
      </c>
    </row>
    <row r="190" spans="1:9" ht="174" customHeight="1" hidden="1">
      <c r="A190" s="83">
        <v>91</v>
      </c>
      <c r="B190" s="9" t="s">
        <v>127</v>
      </c>
      <c r="C190" s="21" t="s">
        <v>128</v>
      </c>
      <c r="D190" s="21"/>
      <c r="E190" s="21"/>
      <c r="F190" s="21"/>
      <c r="G190" s="34"/>
      <c r="H190" s="34"/>
      <c r="I190" s="34"/>
    </row>
    <row r="191" spans="1:9" ht="34.5" customHeight="1">
      <c r="A191" s="83">
        <v>152</v>
      </c>
      <c r="B191" s="9" t="s">
        <v>125</v>
      </c>
      <c r="C191" s="21" t="s">
        <v>334</v>
      </c>
      <c r="D191" s="21" t="s">
        <v>726</v>
      </c>
      <c r="E191" s="21"/>
      <c r="F191" s="21"/>
      <c r="G191" s="34">
        <f>G192</f>
        <v>649.59</v>
      </c>
      <c r="H191" s="34"/>
      <c r="I191" s="34"/>
    </row>
    <row r="192" spans="1:9" ht="64.5" customHeight="1">
      <c r="A192" s="83">
        <v>153</v>
      </c>
      <c r="B192" s="9" t="s">
        <v>714</v>
      </c>
      <c r="C192" s="21" t="s">
        <v>334</v>
      </c>
      <c r="D192" s="21" t="s">
        <v>726</v>
      </c>
      <c r="E192" s="21" t="s">
        <v>715</v>
      </c>
      <c r="F192" s="21" t="s">
        <v>56</v>
      </c>
      <c r="G192" s="34">
        <v>649.59</v>
      </c>
      <c r="H192" s="34"/>
      <c r="I192" s="34"/>
    </row>
    <row r="193" spans="1:9" ht="33.75" customHeight="1">
      <c r="A193" s="51">
        <v>154</v>
      </c>
      <c r="B193" s="14" t="s">
        <v>153</v>
      </c>
      <c r="C193" s="114">
        <v>147</v>
      </c>
      <c r="D193" s="114"/>
      <c r="E193" s="114"/>
      <c r="F193" s="114"/>
      <c r="G193" s="22">
        <f>G194</f>
        <v>49603.09</v>
      </c>
      <c r="H193" s="22" t="e">
        <f>H194</f>
        <v>#REF!</v>
      </c>
      <c r="I193" s="22" t="e">
        <f>I194</f>
        <v>#REF!</v>
      </c>
    </row>
    <row r="194" spans="1:9" ht="18.75" customHeight="1">
      <c r="A194" s="51">
        <v>155</v>
      </c>
      <c r="B194" s="10" t="s">
        <v>105</v>
      </c>
      <c r="C194" s="113" t="s">
        <v>395</v>
      </c>
      <c r="D194" s="113" t="s">
        <v>394</v>
      </c>
      <c r="E194" s="113"/>
      <c r="F194" s="113"/>
      <c r="G194" s="11">
        <f>G195+G211+G301+G285+G199</f>
        <v>49603.09</v>
      </c>
      <c r="H194" s="11" t="e">
        <f>H195+H211+H301+H285+H199</f>
        <v>#REF!</v>
      </c>
      <c r="I194" s="11" t="e">
        <f>I195+I211+I301+I285+I199</f>
        <v>#REF!</v>
      </c>
    </row>
    <row r="195" spans="1:9" ht="18.75" customHeight="1">
      <c r="A195" s="51">
        <v>156</v>
      </c>
      <c r="B195" s="10" t="s">
        <v>154</v>
      </c>
      <c r="C195" s="113" t="s">
        <v>395</v>
      </c>
      <c r="D195" s="113" t="s">
        <v>396</v>
      </c>
      <c r="E195" s="113"/>
      <c r="F195" s="113"/>
      <c r="G195" s="11">
        <f aca="true" t="shared" si="5" ref="G195:I197">G196</f>
        <v>144</v>
      </c>
      <c r="H195" s="11">
        <f t="shared" si="5"/>
        <v>144</v>
      </c>
      <c r="I195" s="11">
        <f t="shared" si="5"/>
        <v>144</v>
      </c>
    </row>
    <row r="196" spans="1:9" ht="21.75" customHeight="1">
      <c r="A196" s="83">
        <v>157</v>
      </c>
      <c r="B196" s="9" t="s">
        <v>155</v>
      </c>
      <c r="C196" s="21" t="s">
        <v>399</v>
      </c>
      <c r="D196" s="21" t="s">
        <v>396</v>
      </c>
      <c r="E196" s="21" t="s">
        <v>397</v>
      </c>
      <c r="F196" s="21"/>
      <c r="G196" s="11">
        <f t="shared" si="5"/>
        <v>144</v>
      </c>
      <c r="H196" s="11">
        <f t="shared" si="5"/>
        <v>144</v>
      </c>
      <c r="I196" s="11">
        <f t="shared" si="5"/>
        <v>144</v>
      </c>
    </row>
    <row r="197" spans="1:9" ht="33.75" customHeight="1">
      <c r="A197" s="83">
        <v>158</v>
      </c>
      <c r="B197" s="9" t="s">
        <v>156</v>
      </c>
      <c r="C197" s="21" t="s">
        <v>395</v>
      </c>
      <c r="D197" s="21" t="s">
        <v>396</v>
      </c>
      <c r="E197" s="21" t="s">
        <v>398</v>
      </c>
      <c r="F197" s="21"/>
      <c r="G197" s="11">
        <f t="shared" si="5"/>
        <v>144</v>
      </c>
      <c r="H197" s="11">
        <f t="shared" si="5"/>
        <v>144</v>
      </c>
      <c r="I197" s="11">
        <f t="shared" si="5"/>
        <v>144</v>
      </c>
    </row>
    <row r="198" spans="1:9" ht="18" customHeight="1">
      <c r="A198" s="83">
        <v>159</v>
      </c>
      <c r="B198" s="10" t="s">
        <v>157</v>
      </c>
      <c r="C198" s="21" t="s">
        <v>395</v>
      </c>
      <c r="D198" s="21" t="s">
        <v>396</v>
      </c>
      <c r="E198" s="21" t="s">
        <v>398</v>
      </c>
      <c r="F198" s="21"/>
      <c r="G198" s="11">
        <v>144</v>
      </c>
      <c r="H198" s="11">
        <v>144</v>
      </c>
      <c r="I198" s="11">
        <v>144</v>
      </c>
    </row>
    <row r="199" spans="1:9" ht="16.5" customHeight="1">
      <c r="A199" s="83">
        <v>160</v>
      </c>
      <c r="B199" s="14" t="s">
        <v>330</v>
      </c>
      <c r="C199" s="114" t="s">
        <v>395</v>
      </c>
      <c r="D199" s="114" t="s">
        <v>400</v>
      </c>
      <c r="E199" s="114"/>
      <c r="F199" s="114"/>
      <c r="G199" s="22">
        <f>G207+G202+G200+G201</f>
        <v>9025.380000000001</v>
      </c>
      <c r="H199" s="22">
        <f>H207+H202</f>
        <v>9054.6</v>
      </c>
      <c r="I199" s="22">
        <f>I207+I202</f>
        <v>9154</v>
      </c>
    </row>
    <row r="200" spans="1:9" ht="63.75" customHeight="1">
      <c r="A200" s="83">
        <v>161</v>
      </c>
      <c r="B200" s="9" t="s">
        <v>714</v>
      </c>
      <c r="C200" s="113" t="s">
        <v>433</v>
      </c>
      <c r="D200" s="113" t="s">
        <v>400</v>
      </c>
      <c r="E200" s="113" t="s">
        <v>715</v>
      </c>
      <c r="F200" s="113" t="s">
        <v>30</v>
      </c>
      <c r="G200" s="11">
        <v>58.7</v>
      </c>
      <c r="H200" s="22"/>
      <c r="I200" s="22"/>
    </row>
    <row r="201" spans="1:9" ht="81" customHeight="1">
      <c r="A201" s="83">
        <v>162</v>
      </c>
      <c r="B201" s="9" t="s">
        <v>746</v>
      </c>
      <c r="C201" s="113" t="s">
        <v>433</v>
      </c>
      <c r="D201" s="113" t="s">
        <v>400</v>
      </c>
      <c r="E201" s="113" t="s">
        <v>747</v>
      </c>
      <c r="F201" s="113" t="s">
        <v>30</v>
      </c>
      <c r="G201" s="11">
        <v>0.06</v>
      </c>
      <c r="H201" s="22"/>
      <c r="I201" s="22"/>
    </row>
    <row r="202" spans="1:9" ht="19.5" customHeight="1">
      <c r="A202" s="83">
        <v>163</v>
      </c>
      <c r="B202" s="13" t="s">
        <v>22</v>
      </c>
      <c r="C202" s="115" t="s">
        <v>401</v>
      </c>
      <c r="D202" s="115" t="s">
        <v>400</v>
      </c>
      <c r="E202" s="115" t="s">
        <v>48</v>
      </c>
      <c r="F202" s="115"/>
      <c r="G202" s="11">
        <f>G203+G205</f>
        <v>37.92</v>
      </c>
      <c r="H202" s="11">
        <f>H203+H205</f>
        <v>150</v>
      </c>
      <c r="I202" s="11">
        <f>I203+I205</f>
        <v>100</v>
      </c>
    </row>
    <row r="203" spans="1:9" ht="31.5" customHeight="1">
      <c r="A203" s="83">
        <v>164</v>
      </c>
      <c r="B203" s="9" t="s">
        <v>73</v>
      </c>
      <c r="C203" s="113" t="s">
        <v>401</v>
      </c>
      <c r="D203" s="113" t="s">
        <v>400</v>
      </c>
      <c r="E203" s="113" t="s">
        <v>74</v>
      </c>
      <c r="F203" s="113"/>
      <c r="G203" s="11">
        <f>G204</f>
        <v>37.92</v>
      </c>
      <c r="H203" s="11">
        <f>H204</f>
        <v>50</v>
      </c>
      <c r="I203" s="11">
        <f>I204</f>
        <v>0</v>
      </c>
    </row>
    <row r="204" spans="1:9" ht="27" customHeight="1">
      <c r="A204" s="83">
        <v>165</v>
      </c>
      <c r="B204" s="9" t="s">
        <v>92</v>
      </c>
      <c r="C204" s="113" t="s">
        <v>401</v>
      </c>
      <c r="D204" s="113" t="s">
        <v>400</v>
      </c>
      <c r="E204" s="113" t="s">
        <v>74</v>
      </c>
      <c r="F204" s="113" t="s">
        <v>30</v>
      </c>
      <c r="G204" s="11">
        <f>50-12.08</f>
        <v>37.92</v>
      </c>
      <c r="H204" s="11">
        <v>50</v>
      </c>
      <c r="I204" s="11">
        <v>0</v>
      </c>
    </row>
    <row r="205" spans="1:9" ht="38.25" customHeight="1">
      <c r="A205" s="83">
        <v>166</v>
      </c>
      <c r="B205" s="9" t="s">
        <v>75</v>
      </c>
      <c r="C205" s="113" t="s">
        <v>401</v>
      </c>
      <c r="D205" s="113" t="s">
        <v>400</v>
      </c>
      <c r="E205" s="113" t="s">
        <v>402</v>
      </c>
      <c r="F205" s="113"/>
      <c r="G205" s="11">
        <f>G206</f>
        <v>0</v>
      </c>
      <c r="H205" s="11">
        <f>H206</f>
        <v>100</v>
      </c>
      <c r="I205" s="11">
        <f>I206</f>
        <v>100</v>
      </c>
    </row>
    <row r="206" spans="1:9" ht="24.75" customHeight="1">
      <c r="A206" s="83">
        <v>167</v>
      </c>
      <c r="B206" s="9" t="s">
        <v>92</v>
      </c>
      <c r="C206" s="113" t="s">
        <v>401</v>
      </c>
      <c r="D206" s="113" t="s">
        <v>400</v>
      </c>
      <c r="E206" s="113" t="s">
        <v>402</v>
      </c>
      <c r="F206" s="113" t="s">
        <v>30</v>
      </c>
      <c r="G206" s="11">
        <f>100-100</f>
        <v>0</v>
      </c>
      <c r="H206" s="11">
        <v>100</v>
      </c>
      <c r="I206" s="11">
        <v>100</v>
      </c>
    </row>
    <row r="207" spans="1:9" ht="19.5" customHeight="1">
      <c r="A207" s="83">
        <v>168</v>
      </c>
      <c r="B207" s="9" t="s">
        <v>329</v>
      </c>
      <c r="C207" s="21" t="s">
        <v>395</v>
      </c>
      <c r="D207" s="21" t="s">
        <v>400</v>
      </c>
      <c r="E207" s="21" t="s">
        <v>403</v>
      </c>
      <c r="F207" s="21"/>
      <c r="G207" s="11">
        <f>G208+G209+G210</f>
        <v>8928.7</v>
      </c>
      <c r="H207" s="11">
        <f>H208+H209+H210</f>
        <v>8904.6</v>
      </c>
      <c r="I207" s="11">
        <f>I208+I209+I210</f>
        <v>9054</v>
      </c>
    </row>
    <row r="208" spans="1:9" ht="81.75" customHeight="1">
      <c r="A208" s="83">
        <v>169</v>
      </c>
      <c r="B208" s="9" t="s">
        <v>144</v>
      </c>
      <c r="C208" s="21" t="s">
        <v>395</v>
      </c>
      <c r="D208" s="21" t="s">
        <v>400</v>
      </c>
      <c r="E208" s="21" t="s">
        <v>404</v>
      </c>
      <c r="F208" s="21" t="s">
        <v>30</v>
      </c>
      <c r="G208" s="11">
        <f>8480.1+60-55.6+404.2</f>
        <v>8888.7</v>
      </c>
      <c r="H208" s="11">
        <v>8804.6</v>
      </c>
      <c r="I208" s="11">
        <v>8954</v>
      </c>
    </row>
    <row r="209" spans="1:9" ht="80.25" customHeight="1">
      <c r="A209" s="83">
        <v>170</v>
      </c>
      <c r="B209" s="9" t="s">
        <v>91</v>
      </c>
      <c r="C209" s="21" t="s">
        <v>395</v>
      </c>
      <c r="D209" s="21" t="s">
        <v>400</v>
      </c>
      <c r="E209" s="21" t="s">
        <v>405</v>
      </c>
      <c r="F209" s="21" t="s">
        <v>30</v>
      </c>
      <c r="G209" s="11">
        <v>40</v>
      </c>
      <c r="H209" s="11">
        <v>40</v>
      </c>
      <c r="I209" s="11">
        <v>40</v>
      </c>
    </row>
    <row r="210" spans="1:9" ht="81" customHeight="1" hidden="1">
      <c r="A210" s="83">
        <v>133</v>
      </c>
      <c r="B210" s="9" t="s">
        <v>91</v>
      </c>
      <c r="C210" s="21" t="s">
        <v>395</v>
      </c>
      <c r="D210" s="21" t="s">
        <v>400</v>
      </c>
      <c r="E210" s="21" t="s">
        <v>406</v>
      </c>
      <c r="F210" s="21" t="s">
        <v>30</v>
      </c>
      <c r="G210" s="11"/>
      <c r="H210" s="11">
        <v>60</v>
      </c>
      <c r="I210" s="11">
        <v>60</v>
      </c>
    </row>
    <row r="211" spans="1:9" ht="19.5" customHeight="1">
      <c r="A211" s="51">
        <v>171</v>
      </c>
      <c r="B211" s="14" t="s">
        <v>158</v>
      </c>
      <c r="C211" s="114" t="s">
        <v>395</v>
      </c>
      <c r="D211" s="114" t="s">
        <v>356</v>
      </c>
      <c r="E211" s="114"/>
      <c r="F211" s="114"/>
      <c r="G211" s="22">
        <f>G212+G215+G281+G226+G298</f>
        <v>36894.009999999995</v>
      </c>
      <c r="H211" s="22" t="e">
        <f>H212+H215+H281+H226</f>
        <v>#REF!</v>
      </c>
      <c r="I211" s="22" t="e">
        <f>I212+I215+I281+I226</f>
        <v>#REF!</v>
      </c>
    </row>
    <row r="212" spans="1:9" ht="33" customHeight="1" hidden="1">
      <c r="A212" s="83">
        <v>94</v>
      </c>
      <c r="B212" s="13"/>
      <c r="C212" s="105"/>
      <c r="D212" s="105"/>
      <c r="E212" s="105"/>
      <c r="F212" s="105"/>
      <c r="G212" s="45"/>
      <c r="H212" s="45">
        <f>H213</f>
        <v>43</v>
      </c>
      <c r="I212" s="45">
        <f>I213</f>
        <v>0</v>
      </c>
    </row>
    <row r="213" spans="1:9" ht="31.5" customHeight="1" hidden="1">
      <c r="A213" s="51">
        <v>95</v>
      </c>
      <c r="B213" s="9"/>
      <c r="C213" s="113"/>
      <c r="D213" s="113"/>
      <c r="E213" s="113"/>
      <c r="F213" s="113"/>
      <c r="G213" s="11"/>
      <c r="H213" s="11">
        <f>H214</f>
        <v>43</v>
      </c>
      <c r="I213" s="11">
        <f>I214</f>
        <v>0</v>
      </c>
    </row>
    <row r="214" spans="1:9" ht="32.25" customHeight="1" hidden="1">
      <c r="A214" s="83">
        <v>96</v>
      </c>
      <c r="B214" s="9"/>
      <c r="C214" s="113"/>
      <c r="D214" s="113"/>
      <c r="E214" s="113"/>
      <c r="F214" s="113"/>
      <c r="G214" s="11"/>
      <c r="H214" s="11">
        <v>43</v>
      </c>
      <c r="I214" s="11">
        <v>0</v>
      </c>
    </row>
    <row r="215" spans="1:9" ht="20.25" customHeight="1">
      <c r="A215" s="83">
        <v>172</v>
      </c>
      <c r="B215" s="6" t="s">
        <v>157</v>
      </c>
      <c r="C215" s="21" t="s">
        <v>401</v>
      </c>
      <c r="D215" s="21" t="s">
        <v>356</v>
      </c>
      <c r="E215" s="21" t="s">
        <v>408</v>
      </c>
      <c r="F215" s="21"/>
      <c r="G215" s="45">
        <f>G217+G220+G222+G232+G235+G240+G252+G258+G260+G267+G274+G216+G227+G255+G278</f>
        <v>26941.609999999997</v>
      </c>
      <c r="H215" s="45">
        <f>H217+H220+H222+H232+H235+H240+H252+H258+H260+H267+H274+H216+H227+H255+H278</f>
        <v>33206.600000000006</v>
      </c>
      <c r="I215" s="45">
        <f>I217+I220+I222+I232+I235+I240+I252+I258+I260+I267+I274+I216+I227+I255+I278</f>
        <v>36082.100000000006</v>
      </c>
    </row>
    <row r="216" spans="1:9" ht="78.75" customHeight="1">
      <c r="A216" s="83">
        <v>173</v>
      </c>
      <c r="B216" s="9" t="s">
        <v>658</v>
      </c>
      <c r="C216" s="21" t="s">
        <v>401</v>
      </c>
      <c r="D216" s="21" t="s">
        <v>356</v>
      </c>
      <c r="E216" s="21" t="s">
        <v>409</v>
      </c>
      <c r="F216" s="21" t="s">
        <v>27</v>
      </c>
      <c r="G216" s="11">
        <f>56.5-0.81</f>
        <v>55.69</v>
      </c>
      <c r="H216" s="11">
        <v>59.4</v>
      </c>
      <c r="I216" s="11">
        <v>62.3</v>
      </c>
    </row>
    <row r="217" spans="1:9" ht="30.75" customHeight="1">
      <c r="A217" s="51">
        <v>174</v>
      </c>
      <c r="B217" s="13" t="s">
        <v>160</v>
      </c>
      <c r="C217" s="113" t="s">
        <v>395</v>
      </c>
      <c r="D217" s="113" t="s">
        <v>356</v>
      </c>
      <c r="E217" s="113" t="s">
        <v>410</v>
      </c>
      <c r="F217" s="113"/>
      <c r="G217" s="34">
        <f>G218+G219</f>
        <v>4524.9</v>
      </c>
      <c r="H217" s="34">
        <f>H218+H219</f>
        <v>4821.5</v>
      </c>
      <c r="I217" s="34">
        <f>I218+I219</f>
        <v>5062.599999999999</v>
      </c>
    </row>
    <row r="218" spans="1:9" ht="47.25" customHeight="1">
      <c r="A218" s="83">
        <v>175</v>
      </c>
      <c r="B218" s="9" t="s">
        <v>162</v>
      </c>
      <c r="C218" s="21" t="s">
        <v>401</v>
      </c>
      <c r="D218" s="21" t="s">
        <v>356</v>
      </c>
      <c r="E218" s="21" t="s">
        <v>411</v>
      </c>
      <c r="F218" s="21" t="s">
        <v>27</v>
      </c>
      <c r="G218" s="11">
        <f>4529.4-67</f>
        <v>4462.4</v>
      </c>
      <c r="H218" s="11">
        <v>4755.9</v>
      </c>
      <c r="I218" s="11">
        <v>4993.7</v>
      </c>
    </row>
    <row r="219" spans="1:9" ht="48.75" customHeight="1">
      <c r="A219" s="83">
        <v>176</v>
      </c>
      <c r="B219" s="9" t="s">
        <v>163</v>
      </c>
      <c r="C219" s="21" t="s">
        <v>401</v>
      </c>
      <c r="D219" s="21" t="s">
        <v>356</v>
      </c>
      <c r="E219" s="21" t="s">
        <v>412</v>
      </c>
      <c r="F219" s="21" t="s">
        <v>27</v>
      </c>
      <c r="G219" s="11">
        <v>62.5</v>
      </c>
      <c r="H219" s="11">
        <v>65.6</v>
      </c>
      <c r="I219" s="11">
        <v>68.9</v>
      </c>
    </row>
    <row r="220" spans="1:9" ht="99.75" customHeight="1">
      <c r="A220" s="83">
        <v>177</v>
      </c>
      <c r="B220" s="9" t="s">
        <v>615</v>
      </c>
      <c r="C220" s="21" t="s">
        <v>414</v>
      </c>
      <c r="D220" s="21" t="s">
        <v>356</v>
      </c>
      <c r="E220" s="21" t="s">
        <v>413</v>
      </c>
      <c r="F220" s="21"/>
      <c r="G220" s="34">
        <f>G221</f>
        <v>4.5</v>
      </c>
      <c r="H220" s="34">
        <f>H221</f>
        <v>4.5</v>
      </c>
      <c r="I220" s="34">
        <f>I221</f>
        <v>4.5</v>
      </c>
    </row>
    <row r="221" spans="1:9" ht="56.25" customHeight="1">
      <c r="A221" s="83">
        <v>178</v>
      </c>
      <c r="B221" s="9" t="s">
        <v>616</v>
      </c>
      <c r="C221" s="21" t="s">
        <v>401</v>
      </c>
      <c r="D221" s="21" t="s">
        <v>356</v>
      </c>
      <c r="E221" s="21" t="s">
        <v>413</v>
      </c>
      <c r="F221" s="21" t="s">
        <v>27</v>
      </c>
      <c r="G221" s="11">
        <v>4.5</v>
      </c>
      <c r="H221" s="11">
        <v>4.5</v>
      </c>
      <c r="I221" s="11">
        <v>4.5</v>
      </c>
    </row>
    <row r="222" spans="1:9" ht="99" customHeight="1">
      <c r="A222" s="83">
        <v>179</v>
      </c>
      <c r="B222" s="23" t="s">
        <v>167</v>
      </c>
      <c r="C222" s="21" t="s">
        <v>414</v>
      </c>
      <c r="D222" s="21" t="s">
        <v>356</v>
      </c>
      <c r="E222" s="21" t="s">
        <v>415</v>
      </c>
      <c r="F222" s="21"/>
      <c r="G222" s="34">
        <f>G223+G224+G225</f>
        <v>5128.95</v>
      </c>
      <c r="H222" s="34">
        <f>H223+H224+H225</f>
        <v>7188.1</v>
      </c>
      <c r="I222" s="34">
        <f>I223+I224+I225</f>
        <v>7685.1</v>
      </c>
    </row>
    <row r="223" spans="1:9" ht="33.75" customHeight="1">
      <c r="A223" s="83">
        <v>180</v>
      </c>
      <c r="B223" s="9" t="s">
        <v>169</v>
      </c>
      <c r="C223" s="21" t="s">
        <v>401</v>
      </c>
      <c r="D223" s="21" t="s">
        <v>356</v>
      </c>
      <c r="E223" s="21" t="s">
        <v>416</v>
      </c>
      <c r="F223" s="21" t="s">
        <v>27</v>
      </c>
      <c r="G223" s="11">
        <f>6555.83-519.45-1200</f>
        <v>4836.38</v>
      </c>
      <c r="H223" s="11">
        <v>6883.1</v>
      </c>
      <c r="I223" s="11">
        <v>7379.1</v>
      </c>
    </row>
    <row r="224" spans="1:9" ht="33.75" customHeight="1">
      <c r="A224" s="83">
        <v>181</v>
      </c>
      <c r="B224" s="9" t="s">
        <v>170</v>
      </c>
      <c r="C224" s="21" t="s">
        <v>401</v>
      </c>
      <c r="D224" s="21" t="s">
        <v>356</v>
      </c>
      <c r="E224" s="21" t="s">
        <v>417</v>
      </c>
      <c r="F224" s="21" t="s">
        <v>27</v>
      </c>
      <c r="G224" s="11">
        <v>280.29</v>
      </c>
      <c r="H224" s="11">
        <v>290</v>
      </c>
      <c r="I224" s="11">
        <v>290</v>
      </c>
    </row>
    <row r="225" spans="1:9" ht="23.25" customHeight="1">
      <c r="A225" s="83">
        <v>182</v>
      </c>
      <c r="B225" s="9" t="s">
        <v>171</v>
      </c>
      <c r="C225" s="21" t="s">
        <v>401</v>
      </c>
      <c r="D225" s="21" t="s">
        <v>356</v>
      </c>
      <c r="E225" s="21" t="s">
        <v>418</v>
      </c>
      <c r="F225" s="21" t="s">
        <v>27</v>
      </c>
      <c r="G225" s="11">
        <v>12.28</v>
      </c>
      <c r="H225" s="11">
        <v>15</v>
      </c>
      <c r="I225" s="11">
        <v>16</v>
      </c>
    </row>
    <row r="226" spans="1:9" ht="0.75" customHeight="1" hidden="1">
      <c r="A226" s="83">
        <v>116</v>
      </c>
      <c r="B226" s="9" t="s">
        <v>6</v>
      </c>
      <c r="C226" s="21" t="s">
        <v>353</v>
      </c>
      <c r="D226" s="21"/>
      <c r="E226" s="21"/>
      <c r="F226" s="21"/>
      <c r="G226" s="11">
        <v>0</v>
      </c>
      <c r="H226" s="11">
        <v>0</v>
      </c>
      <c r="I226" s="11">
        <v>0</v>
      </c>
    </row>
    <row r="227" spans="1:9" ht="53.25" customHeight="1">
      <c r="A227" s="83">
        <v>183</v>
      </c>
      <c r="B227" s="13" t="s">
        <v>93</v>
      </c>
      <c r="C227" s="21" t="s">
        <v>414</v>
      </c>
      <c r="D227" s="21" t="s">
        <v>356</v>
      </c>
      <c r="E227" s="21" t="s">
        <v>419</v>
      </c>
      <c r="F227" s="21"/>
      <c r="G227" s="34">
        <f>G228+G230+G231+G229</f>
        <v>937.44</v>
      </c>
      <c r="H227" s="34">
        <f>H228+H230+H231+H229</f>
        <v>1001.6999999999999</v>
      </c>
      <c r="I227" s="34">
        <f>I228+I230+I231+I229</f>
        <v>1037.6000000000001</v>
      </c>
    </row>
    <row r="228" spans="1:9" ht="52.5" customHeight="1">
      <c r="A228" s="83">
        <v>184</v>
      </c>
      <c r="B228" s="12" t="s">
        <v>607</v>
      </c>
      <c r="C228" s="21" t="s">
        <v>401</v>
      </c>
      <c r="D228" s="21" t="s">
        <v>356</v>
      </c>
      <c r="E228" s="21" t="s">
        <v>420</v>
      </c>
      <c r="F228" s="21" t="s">
        <v>27</v>
      </c>
      <c r="G228" s="34">
        <f>480.2-36</f>
        <v>444.2</v>
      </c>
      <c r="H228" s="34">
        <v>504.3</v>
      </c>
      <c r="I228" s="34">
        <v>529.5</v>
      </c>
    </row>
    <row r="229" spans="1:9" ht="51" customHeight="1">
      <c r="A229" s="83">
        <v>185</v>
      </c>
      <c r="B229" s="9" t="s">
        <v>609</v>
      </c>
      <c r="C229" s="21" t="s">
        <v>401</v>
      </c>
      <c r="D229" s="21" t="s">
        <v>356</v>
      </c>
      <c r="E229" s="21" t="s">
        <v>422</v>
      </c>
      <c r="F229" s="21" t="s">
        <v>27</v>
      </c>
      <c r="G229" s="34">
        <v>476.54</v>
      </c>
      <c r="H229" s="34">
        <v>8.9</v>
      </c>
      <c r="I229" s="34">
        <v>9.4</v>
      </c>
    </row>
    <row r="230" spans="1:9" ht="49.5" customHeight="1">
      <c r="A230" s="83">
        <v>186</v>
      </c>
      <c r="B230" s="9" t="s">
        <v>210</v>
      </c>
      <c r="C230" s="21" t="s">
        <v>433</v>
      </c>
      <c r="D230" s="21" t="s">
        <v>356</v>
      </c>
      <c r="E230" s="21" t="s">
        <v>423</v>
      </c>
      <c r="F230" s="21" t="s">
        <v>27</v>
      </c>
      <c r="G230" s="34">
        <v>8.5</v>
      </c>
      <c r="H230" s="34">
        <v>480</v>
      </c>
      <c r="I230" s="34">
        <v>490</v>
      </c>
    </row>
    <row r="231" spans="1:9" ht="63" customHeight="1">
      <c r="A231" s="83">
        <v>187</v>
      </c>
      <c r="B231" s="9" t="s">
        <v>608</v>
      </c>
      <c r="C231" s="21" t="s">
        <v>401</v>
      </c>
      <c r="D231" s="21" t="s">
        <v>356</v>
      </c>
      <c r="E231" s="21" t="s">
        <v>421</v>
      </c>
      <c r="F231" s="21" t="s">
        <v>27</v>
      </c>
      <c r="G231" s="34">
        <f>8.5-0.3</f>
        <v>8.2</v>
      </c>
      <c r="H231" s="34">
        <v>8.5</v>
      </c>
      <c r="I231" s="34">
        <v>8.7</v>
      </c>
    </row>
    <row r="232" spans="1:9" ht="69" customHeight="1" hidden="1">
      <c r="A232" s="83">
        <v>103</v>
      </c>
      <c r="B232" s="9" t="s">
        <v>620</v>
      </c>
      <c r="C232" s="21" t="s">
        <v>617</v>
      </c>
      <c r="D232" s="21"/>
      <c r="E232" s="21"/>
      <c r="F232" s="21"/>
      <c r="G232" s="34">
        <f>G233+G234</f>
        <v>0</v>
      </c>
      <c r="H232" s="34">
        <f>H233+H234</f>
        <v>0</v>
      </c>
      <c r="I232" s="34">
        <f>I233+I234</f>
        <v>0</v>
      </c>
    </row>
    <row r="233" spans="1:9" ht="29.25" customHeight="1" hidden="1">
      <c r="A233" s="83">
        <v>104</v>
      </c>
      <c r="B233" s="9" t="s">
        <v>623</v>
      </c>
      <c r="C233" s="21" t="s">
        <v>621</v>
      </c>
      <c r="D233" s="21"/>
      <c r="E233" s="21"/>
      <c r="F233" s="21"/>
      <c r="G233" s="34"/>
      <c r="H233" s="34"/>
      <c r="I233" s="34"/>
    </row>
    <row r="234" spans="1:9" ht="47.25" customHeight="1" hidden="1">
      <c r="A234" s="83">
        <v>105</v>
      </c>
      <c r="B234" s="9" t="s">
        <v>624</v>
      </c>
      <c r="C234" s="21" t="s">
        <v>622</v>
      </c>
      <c r="D234" s="21"/>
      <c r="E234" s="21"/>
      <c r="F234" s="21"/>
      <c r="G234" s="34"/>
      <c r="H234" s="34"/>
      <c r="I234" s="34"/>
    </row>
    <row r="235" spans="1:9" ht="39" customHeight="1">
      <c r="A235" s="83">
        <v>188</v>
      </c>
      <c r="B235" s="13" t="s">
        <v>94</v>
      </c>
      <c r="C235" s="21" t="s">
        <v>401</v>
      </c>
      <c r="D235" s="21" t="s">
        <v>356</v>
      </c>
      <c r="E235" s="21" t="s">
        <v>424</v>
      </c>
      <c r="F235" s="21"/>
      <c r="G235" s="34">
        <f>G236+G237+G238+G239</f>
        <v>5537.510000000001</v>
      </c>
      <c r="H235" s="34">
        <f>H236+H237+H238+H239</f>
        <v>7360.6</v>
      </c>
      <c r="I235" s="34">
        <f>I236+I237+I238+I239</f>
        <v>8433.300000000001</v>
      </c>
    </row>
    <row r="236" spans="1:9" ht="141.75" customHeight="1">
      <c r="A236" s="83">
        <v>189</v>
      </c>
      <c r="B236" s="30" t="s">
        <v>122</v>
      </c>
      <c r="C236" s="21" t="s">
        <v>401</v>
      </c>
      <c r="D236" s="21" t="s">
        <v>356</v>
      </c>
      <c r="E236" s="21" t="s">
        <v>425</v>
      </c>
      <c r="F236" s="21" t="s">
        <v>27</v>
      </c>
      <c r="G236" s="34">
        <f>5624.55-523.52-326.7</f>
        <v>4774.330000000001</v>
      </c>
      <c r="H236" s="34">
        <v>6482.7</v>
      </c>
      <c r="I236" s="34">
        <v>7455.5</v>
      </c>
    </row>
    <row r="237" spans="1:9" ht="81" customHeight="1">
      <c r="A237" s="83">
        <v>190</v>
      </c>
      <c r="B237" s="9" t="s">
        <v>210</v>
      </c>
      <c r="C237" s="21" t="s">
        <v>401</v>
      </c>
      <c r="D237" s="21" t="s">
        <v>356</v>
      </c>
      <c r="E237" s="21" t="s">
        <v>426</v>
      </c>
      <c r="F237" s="21" t="s">
        <v>27</v>
      </c>
      <c r="G237" s="34">
        <f>99.6-9.42-6.1</f>
        <v>84.08</v>
      </c>
      <c r="H237" s="34">
        <v>114.8</v>
      </c>
      <c r="I237" s="34">
        <v>132</v>
      </c>
    </row>
    <row r="238" spans="1:9" ht="35.25" customHeight="1">
      <c r="A238" s="83">
        <v>191</v>
      </c>
      <c r="B238" s="9" t="s">
        <v>211</v>
      </c>
      <c r="C238" s="21" t="s">
        <v>401</v>
      </c>
      <c r="D238" s="21" t="s">
        <v>356</v>
      </c>
      <c r="E238" s="21" t="s">
        <v>427</v>
      </c>
      <c r="F238" s="21" t="s">
        <v>27</v>
      </c>
      <c r="G238" s="34">
        <v>669.5</v>
      </c>
      <c r="H238" s="34">
        <v>749.8</v>
      </c>
      <c r="I238" s="34">
        <v>831.1</v>
      </c>
    </row>
    <row r="239" spans="1:9" ht="33" customHeight="1">
      <c r="A239" s="83">
        <v>192</v>
      </c>
      <c r="B239" s="9" t="s">
        <v>10</v>
      </c>
      <c r="C239" s="21" t="s">
        <v>401</v>
      </c>
      <c r="D239" s="21" t="s">
        <v>356</v>
      </c>
      <c r="E239" s="21" t="s">
        <v>428</v>
      </c>
      <c r="F239" s="21" t="s">
        <v>27</v>
      </c>
      <c r="G239" s="34">
        <f>11.9-2.3</f>
        <v>9.600000000000001</v>
      </c>
      <c r="H239" s="34">
        <v>13.3</v>
      </c>
      <c r="I239" s="95">
        <v>14.7</v>
      </c>
    </row>
    <row r="240" spans="1:9" ht="29.25" customHeight="1">
      <c r="A240" s="83">
        <v>193</v>
      </c>
      <c r="B240" s="13" t="s">
        <v>234</v>
      </c>
      <c r="C240" s="21" t="s">
        <v>401</v>
      </c>
      <c r="D240" s="21" t="s">
        <v>356</v>
      </c>
      <c r="E240" s="21" t="s">
        <v>429</v>
      </c>
      <c r="F240" s="21"/>
      <c r="G240" s="34">
        <f>G241+G242+G244+G245+G246+G247+G248+G249+G250+G251</f>
        <v>5282.71</v>
      </c>
      <c r="H240" s="34">
        <f>H241+H242+H244+H245+H246+H247+H248+H249+H250+H251</f>
        <v>5764.799999999999</v>
      </c>
      <c r="I240" s="34">
        <f>I241+I242+I244+I245+I246+I247+I248+I249+I250+I251</f>
        <v>6050.900000000001</v>
      </c>
    </row>
    <row r="241" spans="1:9" ht="38.25" customHeight="1">
      <c r="A241" s="83">
        <v>194</v>
      </c>
      <c r="B241" s="9" t="s">
        <v>590</v>
      </c>
      <c r="C241" s="21" t="s">
        <v>401</v>
      </c>
      <c r="D241" s="21" t="s">
        <v>356</v>
      </c>
      <c r="E241" s="21" t="s">
        <v>430</v>
      </c>
      <c r="F241" s="21" t="s">
        <v>27</v>
      </c>
      <c r="G241" s="34">
        <f>1682-91</f>
        <v>1591</v>
      </c>
      <c r="H241" s="34">
        <v>1778</v>
      </c>
      <c r="I241" s="34">
        <v>1879.3</v>
      </c>
    </row>
    <row r="242" spans="1:9" ht="32.25" customHeight="1">
      <c r="A242" s="83">
        <v>195</v>
      </c>
      <c r="B242" s="9" t="s">
        <v>594</v>
      </c>
      <c r="C242" s="21" t="s">
        <v>433</v>
      </c>
      <c r="D242" s="21" t="s">
        <v>356</v>
      </c>
      <c r="E242" s="21" t="s">
        <v>431</v>
      </c>
      <c r="F242" s="21" t="s">
        <v>27</v>
      </c>
      <c r="G242" s="34">
        <f>1822.23-104</f>
        <v>1718.23</v>
      </c>
      <c r="H242" s="34">
        <v>1913.6</v>
      </c>
      <c r="I242" s="34">
        <v>2007</v>
      </c>
    </row>
    <row r="243" spans="1:9" ht="96" customHeight="1" hidden="1">
      <c r="A243" s="83"/>
      <c r="B243" s="9" t="s">
        <v>311</v>
      </c>
      <c r="C243" s="21" t="s">
        <v>165</v>
      </c>
      <c r="D243" s="21"/>
      <c r="E243" s="21"/>
      <c r="F243" s="21"/>
      <c r="G243" s="34">
        <f>0.3-0.3</f>
        <v>0</v>
      </c>
      <c r="H243" s="34">
        <v>0</v>
      </c>
      <c r="I243" s="34">
        <v>0</v>
      </c>
    </row>
    <row r="244" spans="1:9" ht="20.25" customHeight="1">
      <c r="A244" s="83">
        <v>196</v>
      </c>
      <c r="B244" s="9" t="s">
        <v>595</v>
      </c>
      <c r="C244" s="21" t="s">
        <v>401</v>
      </c>
      <c r="D244" s="21" t="s">
        <v>356</v>
      </c>
      <c r="E244" s="21" t="s">
        <v>432</v>
      </c>
      <c r="F244" s="21" t="s">
        <v>27</v>
      </c>
      <c r="G244" s="34">
        <v>77.17</v>
      </c>
      <c r="H244" s="34">
        <v>81</v>
      </c>
      <c r="I244" s="34">
        <v>87.5</v>
      </c>
    </row>
    <row r="245" spans="1:9" ht="34.5" customHeight="1">
      <c r="A245" s="83">
        <v>197</v>
      </c>
      <c r="B245" s="9" t="s">
        <v>601</v>
      </c>
      <c r="C245" s="21" t="s">
        <v>401</v>
      </c>
      <c r="D245" s="21" t="s">
        <v>356</v>
      </c>
      <c r="E245" s="21" t="s">
        <v>434</v>
      </c>
      <c r="F245" s="21" t="s">
        <v>27</v>
      </c>
      <c r="G245" s="34">
        <f>32.3-4</f>
        <v>28.299999999999997</v>
      </c>
      <c r="H245" s="34">
        <v>33.9</v>
      </c>
      <c r="I245" s="34">
        <v>35</v>
      </c>
    </row>
    <row r="246" spans="1:9" ht="32.25" customHeight="1">
      <c r="A246" s="83">
        <v>198</v>
      </c>
      <c r="B246" s="9" t="s">
        <v>602</v>
      </c>
      <c r="C246" s="21" t="s">
        <v>433</v>
      </c>
      <c r="D246" s="21" t="s">
        <v>356</v>
      </c>
      <c r="E246" s="21" t="s">
        <v>435</v>
      </c>
      <c r="F246" s="21" t="s">
        <v>27</v>
      </c>
      <c r="G246" s="34">
        <v>1.4</v>
      </c>
      <c r="H246" s="34">
        <v>1.4</v>
      </c>
      <c r="I246" s="34">
        <v>1.5</v>
      </c>
    </row>
    <row r="247" spans="1:9" ht="33" customHeight="1">
      <c r="A247" s="83">
        <v>199</v>
      </c>
      <c r="B247" s="9" t="s">
        <v>603</v>
      </c>
      <c r="C247" s="21" t="s">
        <v>433</v>
      </c>
      <c r="D247" s="21" t="s">
        <v>356</v>
      </c>
      <c r="E247" s="21" t="s">
        <v>436</v>
      </c>
      <c r="F247" s="21" t="s">
        <v>27</v>
      </c>
      <c r="G247" s="34">
        <f>29.7-4+4</f>
        <v>29.7</v>
      </c>
      <c r="H247" s="34">
        <v>31.5</v>
      </c>
      <c r="I247" s="34">
        <v>33.8</v>
      </c>
    </row>
    <row r="248" spans="1:9" ht="43.5" customHeight="1">
      <c r="A248" s="83">
        <v>200</v>
      </c>
      <c r="B248" s="9" t="s">
        <v>604</v>
      </c>
      <c r="C248" s="21" t="s">
        <v>401</v>
      </c>
      <c r="D248" s="21" t="s">
        <v>356</v>
      </c>
      <c r="E248" s="21" t="s">
        <v>437</v>
      </c>
      <c r="F248" s="21" t="s">
        <v>27</v>
      </c>
      <c r="G248" s="34">
        <v>1733.04</v>
      </c>
      <c r="H248" s="34">
        <v>1820</v>
      </c>
      <c r="I248" s="34">
        <v>1900</v>
      </c>
    </row>
    <row r="249" spans="1:9" ht="48" customHeight="1">
      <c r="A249" s="83">
        <v>201</v>
      </c>
      <c r="B249" s="9" t="s">
        <v>605</v>
      </c>
      <c r="C249" s="21" t="s">
        <v>401</v>
      </c>
      <c r="D249" s="21" t="s">
        <v>356</v>
      </c>
      <c r="E249" s="21" t="s">
        <v>438</v>
      </c>
      <c r="F249" s="21" t="s">
        <v>27</v>
      </c>
      <c r="G249" s="34">
        <v>30.6</v>
      </c>
      <c r="H249" s="34">
        <v>32.2</v>
      </c>
      <c r="I249" s="34">
        <v>33.6</v>
      </c>
    </row>
    <row r="250" spans="1:9" ht="30.75" customHeight="1">
      <c r="A250" s="83">
        <v>202</v>
      </c>
      <c r="B250" s="9" t="s">
        <v>606</v>
      </c>
      <c r="C250" s="21" t="s">
        <v>401</v>
      </c>
      <c r="D250" s="21" t="s">
        <v>356</v>
      </c>
      <c r="E250" s="21" t="s">
        <v>439</v>
      </c>
      <c r="F250" s="21" t="s">
        <v>27</v>
      </c>
      <c r="G250" s="34">
        <v>72.07</v>
      </c>
      <c r="H250" s="34">
        <v>72</v>
      </c>
      <c r="I250" s="34">
        <v>72</v>
      </c>
    </row>
    <row r="251" spans="1:9" ht="30" customHeight="1">
      <c r="A251" s="83">
        <v>203</v>
      </c>
      <c r="B251" s="9" t="s">
        <v>659</v>
      </c>
      <c r="C251" s="21" t="s">
        <v>401</v>
      </c>
      <c r="D251" s="21" t="s">
        <v>356</v>
      </c>
      <c r="E251" s="21" t="s">
        <v>440</v>
      </c>
      <c r="F251" s="21" t="s">
        <v>27</v>
      </c>
      <c r="G251" s="34">
        <v>1.2</v>
      </c>
      <c r="H251" s="34">
        <v>1.2</v>
      </c>
      <c r="I251" s="34">
        <v>1.2</v>
      </c>
    </row>
    <row r="252" spans="1:9" ht="56.25" customHeight="1">
      <c r="A252" s="83">
        <v>204</v>
      </c>
      <c r="B252" s="13" t="s">
        <v>584</v>
      </c>
      <c r="C252" s="21" t="s">
        <v>433</v>
      </c>
      <c r="D252" s="21" t="s">
        <v>356</v>
      </c>
      <c r="E252" s="21" t="s">
        <v>441</v>
      </c>
      <c r="F252" s="21"/>
      <c r="G252" s="34">
        <f>G253+G254</f>
        <v>14.240000000000004</v>
      </c>
      <c r="H252" s="34">
        <f>H253+H254</f>
        <v>69.60000000000001</v>
      </c>
      <c r="I252" s="34">
        <f>I253+I254</f>
        <v>73.2</v>
      </c>
    </row>
    <row r="253" spans="1:9" ht="45.75" customHeight="1">
      <c r="A253" s="83">
        <v>205</v>
      </c>
      <c r="B253" s="9" t="s">
        <v>235</v>
      </c>
      <c r="C253" s="21" t="s">
        <v>401</v>
      </c>
      <c r="D253" s="21" t="s">
        <v>356</v>
      </c>
      <c r="E253" s="21" t="s">
        <v>442</v>
      </c>
      <c r="F253" s="21" t="s">
        <v>27</v>
      </c>
      <c r="G253" s="34">
        <f>65.2-33.51-17.89</f>
        <v>13.800000000000004</v>
      </c>
      <c r="H253" s="34">
        <v>68.4</v>
      </c>
      <c r="I253" s="34">
        <v>71.9</v>
      </c>
    </row>
    <row r="254" spans="1:9" ht="50.25" customHeight="1">
      <c r="A254" s="83">
        <v>206</v>
      </c>
      <c r="B254" s="9" t="s">
        <v>237</v>
      </c>
      <c r="C254" s="21" t="s">
        <v>401</v>
      </c>
      <c r="D254" s="21" t="s">
        <v>356</v>
      </c>
      <c r="E254" s="21" t="s">
        <v>443</v>
      </c>
      <c r="F254" s="21" t="s">
        <v>27</v>
      </c>
      <c r="G254" s="34">
        <f>1.2-0.76</f>
        <v>0.43999999999999995</v>
      </c>
      <c r="H254" s="34">
        <v>1.2</v>
      </c>
      <c r="I254" s="34">
        <v>1.3</v>
      </c>
    </row>
    <row r="255" spans="1:9" ht="78" customHeight="1">
      <c r="A255" s="83">
        <v>207</v>
      </c>
      <c r="B255" s="13" t="s">
        <v>123</v>
      </c>
      <c r="C255" s="21" t="s">
        <v>401</v>
      </c>
      <c r="D255" s="21" t="s">
        <v>356</v>
      </c>
      <c r="E255" s="21" t="s">
        <v>444</v>
      </c>
      <c r="F255" s="21"/>
      <c r="G255" s="34">
        <f>G256+G257</f>
        <v>4103.05</v>
      </c>
      <c r="H255" s="34">
        <f>H256+H257</f>
        <v>5564.7</v>
      </c>
      <c r="I255" s="34">
        <f>I256+I257</f>
        <v>6232.5</v>
      </c>
    </row>
    <row r="256" spans="1:9" ht="33" customHeight="1">
      <c r="A256" s="83">
        <v>208</v>
      </c>
      <c r="B256" s="9" t="s">
        <v>254</v>
      </c>
      <c r="C256" s="21" t="s">
        <v>401</v>
      </c>
      <c r="D256" s="21" t="s">
        <v>356</v>
      </c>
      <c r="E256" s="21" t="s">
        <v>445</v>
      </c>
      <c r="F256" s="21" t="s">
        <v>27</v>
      </c>
      <c r="G256" s="34">
        <f>4882.1-429.06-423</f>
        <v>4030.04</v>
      </c>
      <c r="H256" s="34">
        <v>5467.9</v>
      </c>
      <c r="I256" s="34">
        <v>6124.1</v>
      </c>
    </row>
    <row r="257" spans="1:9" ht="20.25" customHeight="1">
      <c r="A257" s="83">
        <v>209</v>
      </c>
      <c r="B257" s="9" t="s">
        <v>255</v>
      </c>
      <c r="C257" s="21" t="s">
        <v>401</v>
      </c>
      <c r="D257" s="21" t="s">
        <v>356</v>
      </c>
      <c r="E257" s="21" t="s">
        <v>446</v>
      </c>
      <c r="F257" s="21" t="s">
        <v>27</v>
      </c>
      <c r="G257" s="34">
        <f>86.4-14.29-7.7+8.6</f>
        <v>73.01</v>
      </c>
      <c r="H257" s="34">
        <v>96.8</v>
      </c>
      <c r="I257" s="34">
        <v>108.4</v>
      </c>
    </row>
    <row r="258" spans="1:9" ht="24.75" customHeight="1" hidden="1">
      <c r="A258" s="83">
        <v>125</v>
      </c>
      <c r="B258" s="9" t="s">
        <v>611</v>
      </c>
      <c r="C258" s="21" t="s">
        <v>610</v>
      </c>
      <c r="D258" s="21"/>
      <c r="E258" s="21"/>
      <c r="F258" s="21"/>
      <c r="G258" s="34">
        <f>G259</f>
        <v>0</v>
      </c>
      <c r="H258" s="34">
        <f>H259</f>
        <v>0</v>
      </c>
      <c r="I258" s="34">
        <f>I259</f>
        <v>0</v>
      </c>
    </row>
    <row r="259" spans="1:9" ht="69" customHeight="1" hidden="1">
      <c r="A259" s="83">
        <v>126</v>
      </c>
      <c r="B259" s="9" t="s">
        <v>613</v>
      </c>
      <c r="C259" s="21" t="s">
        <v>612</v>
      </c>
      <c r="D259" s="21"/>
      <c r="E259" s="21"/>
      <c r="F259" s="21"/>
      <c r="G259" s="34"/>
      <c r="H259" s="34"/>
      <c r="I259" s="34"/>
    </row>
    <row r="260" spans="1:9" ht="36.75" customHeight="1">
      <c r="A260" s="51">
        <v>210</v>
      </c>
      <c r="B260" s="13" t="s">
        <v>583</v>
      </c>
      <c r="C260" s="113" t="s">
        <v>449</v>
      </c>
      <c r="D260" s="113" t="s">
        <v>356</v>
      </c>
      <c r="E260" s="113" t="s">
        <v>447</v>
      </c>
      <c r="F260" s="113"/>
      <c r="G260" s="34">
        <f>G261+G262+G264+G263+G265+G266</f>
        <v>864.74</v>
      </c>
      <c r="H260" s="34">
        <f>H261+H262+H264+H263+H265+H266</f>
        <v>845.4</v>
      </c>
      <c r="I260" s="34">
        <f>I261+I262+I264+I263+I265+I266</f>
        <v>887.5</v>
      </c>
    </row>
    <row r="261" spans="1:9" ht="116.25" customHeight="1">
      <c r="A261" s="83">
        <v>211</v>
      </c>
      <c r="B261" s="12" t="s">
        <v>166</v>
      </c>
      <c r="C261" s="21" t="s">
        <v>401</v>
      </c>
      <c r="D261" s="21" t="s">
        <v>356</v>
      </c>
      <c r="E261" s="21" t="s">
        <v>448</v>
      </c>
      <c r="F261" s="21" t="s">
        <v>27</v>
      </c>
      <c r="G261" s="34">
        <v>521.8</v>
      </c>
      <c r="H261" s="34">
        <v>547.9</v>
      </c>
      <c r="I261" s="34">
        <v>575.3</v>
      </c>
    </row>
    <row r="262" spans="1:9" ht="127.5" customHeight="1">
      <c r="A262" s="83">
        <v>212</v>
      </c>
      <c r="B262" s="12" t="s">
        <v>124</v>
      </c>
      <c r="C262" s="21" t="s">
        <v>401</v>
      </c>
      <c r="D262" s="21" t="s">
        <v>356</v>
      </c>
      <c r="E262" s="21" t="s">
        <v>450</v>
      </c>
      <c r="F262" s="21" t="s">
        <v>27</v>
      </c>
      <c r="G262" s="34">
        <v>151.7</v>
      </c>
      <c r="H262" s="34">
        <v>159.3</v>
      </c>
      <c r="I262" s="34">
        <v>167.2</v>
      </c>
    </row>
    <row r="263" spans="1:9" ht="71.25" customHeight="1" hidden="1">
      <c r="A263" s="83">
        <v>147</v>
      </c>
      <c r="B263" s="12" t="s">
        <v>614</v>
      </c>
      <c r="C263" s="21" t="s">
        <v>354</v>
      </c>
      <c r="D263" s="21"/>
      <c r="E263" s="21"/>
      <c r="F263" s="21"/>
      <c r="G263" s="34">
        <v>0</v>
      </c>
      <c r="H263" s="34">
        <v>0</v>
      </c>
      <c r="I263" s="34">
        <v>0</v>
      </c>
    </row>
    <row r="264" spans="1:9" ht="68.25" customHeight="1">
      <c r="A264" s="83">
        <v>213</v>
      </c>
      <c r="B264" s="9" t="s">
        <v>241</v>
      </c>
      <c r="C264" s="21" t="s">
        <v>401</v>
      </c>
      <c r="D264" s="21" t="s">
        <v>356</v>
      </c>
      <c r="E264" s="21" t="s">
        <v>451</v>
      </c>
      <c r="F264" s="21" t="s">
        <v>27</v>
      </c>
      <c r="G264" s="34">
        <f>12.3+0.5</f>
        <v>12.8</v>
      </c>
      <c r="H264" s="34">
        <v>12.9</v>
      </c>
      <c r="I264" s="34">
        <v>13.6</v>
      </c>
    </row>
    <row r="265" spans="1:9" ht="33" customHeight="1">
      <c r="A265" s="83">
        <v>214</v>
      </c>
      <c r="B265" s="9" t="s">
        <v>269</v>
      </c>
      <c r="C265" s="21" t="s">
        <v>414</v>
      </c>
      <c r="D265" s="21" t="s">
        <v>356</v>
      </c>
      <c r="E265" s="21" t="s">
        <v>452</v>
      </c>
      <c r="F265" s="21" t="s">
        <v>27</v>
      </c>
      <c r="G265" s="34">
        <f>93.8-5.17</f>
        <v>88.63</v>
      </c>
      <c r="H265" s="34">
        <v>100.9</v>
      </c>
      <c r="I265" s="34">
        <v>105.8</v>
      </c>
    </row>
    <row r="266" spans="1:9" ht="50.25" customHeight="1">
      <c r="A266" s="83">
        <v>215</v>
      </c>
      <c r="B266" s="9" t="s">
        <v>270</v>
      </c>
      <c r="C266" s="21" t="s">
        <v>401</v>
      </c>
      <c r="D266" s="21" t="s">
        <v>356</v>
      </c>
      <c r="E266" s="21" t="s">
        <v>453</v>
      </c>
      <c r="F266" s="21" t="s">
        <v>27</v>
      </c>
      <c r="G266" s="34">
        <f>23.2+42.61+24</f>
        <v>89.81</v>
      </c>
      <c r="H266" s="34">
        <v>24.4</v>
      </c>
      <c r="I266" s="34">
        <v>25.6</v>
      </c>
    </row>
    <row r="267" spans="1:9" ht="33" customHeight="1">
      <c r="A267" s="83">
        <v>216</v>
      </c>
      <c r="B267" s="13" t="s">
        <v>582</v>
      </c>
      <c r="C267" s="21" t="s">
        <v>401</v>
      </c>
      <c r="D267" s="21" t="s">
        <v>356</v>
      </c>
      <c r="E267" s="21" t="s">
        <v>454</v>
      </c>
      <c r="F267" s="21"/>
      <c r="G267" s="34">
        <f>G270+G271+G272+G273+G268+G269</f>
        <v>192.51000000000002</v>
      </c>
      <c r="H267" s="34">
        <f>H270+H271+H272+H273+H268+H269</f>
        <v>160.5</v>
      </c>
      <c r="I267" s="34">
        <f>I270+I271+I272+I273+I268+I269</f>
        <v>168.5</v>
      </c>
    </row>
    <row r="268" spans="1:9" ht="78.75" customHeight="1">
      <c r="A268" s="83">
        <v>217</v>
      </c>
      <c r="B268" s="9" t="s">
        <v>272</v>
      </c>
      <c r="C268" s="21" t="s">
        <v>401</v>
      </c>
      <c r="D268" s="21" t="s">
        <v>356</v>
      </c>
      <c r="E268" s="21" t="s">
        <v>455</v>
      </c>
      <c r="F268" s="21" t="s">
        <v>27</v>
      </c>
      <c r="G268" s="34">
        <v>4.4</v>
      </c>
      <c r="H268" s="34">
        <v>4.7</v>
      </c>
      <c r="I268" s="34">
        <v>4.9</v>
      </c>
    </row>
    <row r="269" spans="1:9" ht="49.5" customHeight="1">
      <c r="A269" s="83">
        <v>218</v>
      </c>
      <c r="B269" s="9" t="s">
        <v>273</v>
      </c>
      <c r="C269" s="21" t="s">
        <v>433</v>
      </c>
      <c r="D269" s="21" t="s">
        <v>356</v>
      </c>
      <c r="E269" s="21" t="s">
        <v>456</v>
      </c>
      <c r="F269" s="21" t="s">
        <v>27</v>
      </c>
      <c r="G269" s="34">
        <f>1.3+0.13-0.13</f>
        <v>1.3000000000000003</v>
      </c>
      <c r="H269" s="34">
        <v>1.3</v>
      </c>
      <c r="I269" s="34">
        <v>1.4</v>
      </c>
    </row>
    <row r="270" spans="1:9" ht="79.5" customHeight="1">
      <c r="A270" s="83">
        <v>219</v>
      </c>
      <c r="B270" s="9" t="s">
        <v>1</v>
      </c>
      <c r="C270" s="21">
        <v>147</v>
      </c>
      <c r="D270" s="21">
        <v>1003</v>
      </c>
      <c r="E270" s="21">
        <v>5057907</v>
      </c>
      <c r="F270" s="21" t="s">
        <v>27</v>
      </c>
      <c r="G270" s="34">
        <f>2.7-0.08+0.5</f>
        <v>3.12</v>
      </c>
      <c r="H270" s="34">
        <v>2.8</v>
      </c>
      <c r="I270" s="34">
        <v>2.9</v>
      </c>
    </row>
    <row r="271" spans="1:9" ht="64.5" customHeight="1">
      <c r="A271" s="83">
        <v>220</v>
      </c>
      <c r="B271" s="9" t="s">
        <v>185</v>
      </c>
      <c r="C271" s="21" t="s">
        <v>401</v>
      </c>
      <c r="D271" s="21" t="s">
        <v>356</v>
      </c>
      <c r="E271" s="21" t="s">
        <v>457</v>
      </c>
      <c r="F271" s="21" t="s">
        <v>27</v>
      </c>
      <c r="G271" s="34">
        <v>14.29</v>
      </c>
      <c r="H271" s="34">
        <v>0</v>
      </c>
      <c r="I271" s="34">
        <v>0</v>
      </c>
    </row>
    <row r="272" spans="1:9" ht="48.75" customHeight="1">
      <c r="A272" s="83">
        <v>221</v>
      </c>
      <c r="B272" s="9" t="s">
        <v>2</v>
      </c>
      <c r="C272" s="21" t="s">
        <v>401</v>
      </c>
      <c r="D272" s="21" t="s">
        <v>356</v>
      </c>
      <c r="E272" s="21" t="s">
        <v>458</v>
      </c>
      <c r="F272" s="21" t="s">
        <v>27</v>
      </c>
      <c r="G272" s="34">
        <f>37+4+24</f>
        <v>65</v>
      </c>
      <c r="H272" s="34">
        <v>38.9</v>
      </c>
      <c r="I272" s="34">
        <v>40.8</v>
      </c>
    </row>
    <row r="273" spans="1:9" ht="50.25" customHeight="1">
      <c r="A273" s="83">
        <v>222</v>
      </c>
      <c r="B273" s="9" t="s">
        <v>132</v>
      </c>
      <c r="C273" s="21" t="s">
        <v>401</v>
      </c>
      <c r="D273" s="21" t="s">
        <v>356</v>
      </c>
      <c r="E273" s="21" t="s">
        <v>459</v>
      </c>
      <c r="F273" s="21" t="s">
        <v>460</v>
      </c>
      <c r="G273" s="34">
        <f>107.5-3.1</f>
        <v>104.4</v>
      </c>
      <c r="H273" s="34">
        <v>112.8</v>
      </c>
      <c r="I273" s="34">
        <v>118.5</v>
      </c>
    </row>
    <row r="274" spans="1:9" ht="29.25" customHeight="1">
      <c r="A274" s="83">
        <v>223</v>
      </c>
      <c r="B274" s="13" t="s">
        <v>586</v>
      </c>
      <c r="C274" s="21" t="s">
        <v>401</v>
      </c>
      <c r="D274" s="21" t="s">
        <v>356</v>
      </c>
      <c r="E274" s="21" t="s">
        <v>461</v>
      </c>
      <c r="F274" s="21"/>
      <c r="G274" s="34">
        <f>G275+G276+G277</f>
        <v>270.36</v>
      </c>
      <c r="H274" s="34">
        <f>H275+H276+H277</f>
        <v>315.5</v>
      </c>
      <c r="I274" s="34">
        <f>I275+I276+I277</f>
        <v>331.3</v>
      </c>
    </row>
    <row r="275" spans="1:9" ht="19.5" customHeight="1">
      <c r="A275" s="83">
        <v>224</v>
      </c>
      <c r="B275" s="9" t="s">
        <v>11</v>
      </c>
      <c r="C275" s="21" t="s">
        <v>401</v>
      </c>
      <c r="D275" s="21" t="s">
        <v>356</v>
      </c>
      <c r="E275" s="21" t="s">
        <v>462</v>
      </c>
      <c r="F275" s="21" t="s">
        <v>27</v>
      </c>
      <c r="G275" s="34">
        <f>295.2-29.52</f>
        <v>265.68</v>
      </c>
      <c r="H275" s="34">
        <v>310</v>
      </c>
      <c r="I275" s="34">
        <v>325.5</v>
      </c>
    </row>
    <row r="276" spans="1:9" ht="48" customHeight="1" hidden="1">
      <c r="A276" s="83">
        <v>160</v>
      </c>
      <c r="B276" s="9" t="s">
        <v>13</v>
      </c>
      <c r="C276" s="21" t="s">
        <v>355</v>
      </c>
      <c r="D276" s="21"/>
      <c r="E276" s="21"/>
      <c r="F276" s="21"/>
      <c r="G276" s="34">
        <v>0</v>
      </c>
      <c r="H276" s="34">
        <v>0</v>
      </c>
      <c r="I276" s="34">
        <v>0</v>
      </c>
    </row>
    <row r="277" spans="1:9" ht="19.5" customHeight="1">
      <c r="A277" s="83">
        <v>225</v>
      </c>
      <c r="B277" s="9" t="s">
        <v>12</v>
      </c>
      <c r="C277" s="21" t="s">
        <v>401</v>
      </c>
      <c r="D277" s="21" t="s">
        <v>356</v>
      </c>
      <c r="E277" s="21" t="s">
        <v>463</v>
      </c>
      <c r="F277" s="21" t="s">
        <v>27</v>
      </c>
      <c r="G277" s="34">
        <f>5.2-0.52</f>
        <v>4.68</v>
      </c>
      <c r="H277" s="34">
        <v>5.5</v>
      </c>
      <c r="I277" s="34">
        <v>5.8</v>
      </c>
    </row>
    <row r="278" spans="1:9" ht="48.75" customHeight="1">
      <c r="A278" s="83">
        <v>226</v>
      </c>
      <c r="B278" s="13" t="s">
        <v>224</v>
      </c>
      <c r="C278" s="21" t="s">
        <v>401</v>
      </c>
      <c r="D278" s="21" t="s">
        <v>356</v>
      </c>
      <c r="E278" s="21" t="s">
        <v>464</v>
      </c>
      <c r="F278" s="21"/>
      <c r="G278" s="34">
        <f>G279+G280</f>
        <v>25.009999999999998</v>
      </c>
      <c r="H278" s="34">
        <f>H279+H280</f>
        <v>50.3</v>
      </c>
      <c r="I278" s="34">
        <f>I279+I280</f>
        <v>52.8</v>
      </c>
    </row>
    <row r="279" spans="1:9" ht="69.75" customHeight="1">
      <c r="A279" s="83">
        <v>227</v>
      </c>
      <c r="B279" s="9" t="s">
        <v>225</v>
      </c>
      <c r="C279" s="21" t="s">
        <v>401</v>
      </c>
      <c r="D279" s="21" t="s">
        <v>356</v>
      </c>
      <c r="E279" s="21" t="s">
        <v>465</v>
      </c>
      <c r="F279" s="21" t="s">
        <v>27</v>
      </c>
      <c r="G279" s="34">
        <f>47.1-0.13-22.45</f>
        <v>24.52</v>
      </c>
      <c r="H279" s="34">
        <v>49.4</v>
      </c>
      <c r="I279" s="34">
        <v>51.9</v>
      </c>
    </row>
    <row r="280" spans="1:9" ht="18.75" customHeight="1">
      <c r="A280" s="83">
        <v>228</v>
      </c>
      <c r="B280" s="9" t="s">
        <v>226</v>
      </c>
      <c r="C280" s="21" t="s">
        <v>401</v>
      </c>
      <c r="D280" s="21" t="s">
        <v>356</v>
      </c>
      <c r="E280" s="21" t="s">
        <v>466</v>
      </c>
      <c r="F280" s="21" t="s">
        <v>27</v>
      </c>
      <c r="G280" s="34">
        <f>0.8-0.41+0.1</f>
        <v>0.4900000000000001</v>
      </c>
      <c r="H280" s="34">
        <v>0.9</v>
      </c>
      <c r="I280" s="34">
        <v>0.9</v>
      </c>
    </row>
    <row r="281" spans="1:9" ht="20.25" customHeight="1">
      <c r="A281" s="83">
        <v>229</v>
      </c>
      <c r="B281" s="13" t="s">
        <v>571</v>
      </c>
      <c r="C281" s="105" t="s">
        <v>414</v>
      </c>
      <c r="D281" s="105" t="s">
        <v>356</v>
      </c>
      <c r="E281" s="105" t="s">
        <v>467</v>
      </c>
      <c r="F281" s="132"/>
      <c r="G281" s="78">
        <f>G282+G290+G295</f>
        <v>9909.4</v>
      </c>
      <c r="H281" s="78" t="e">
        <f>#REF!+#REF!+H282</f>
        <v>#REF!</v>
      </c>
      <c r="I281" s="78" t="e">
        <f>#REF!+#REF!+I282</f>
        <v>#REF!</v>
      </c>
    </row>
    <row r="282" spans="1:9" ht="78" customHeight="1">
      <c r="A282" s="83">
        <v>230</v>
      </c>
      <c r="B282" s="13" t="s">
        <v>256</v>
      </c>
      <c r="C282" s="21" t="s">
        <v>401</v>
      </c>
      <c r="D282" s="21" t="s">
        <v>356</v>
      </c>
      <c r="E282" s="21" t="s">
        <v>473</v>
      </c>
      <c r="F282" s="21"/>
      <c r="G282" s="34">
        <f>G283+G284</f>
        <v>122.1</v>
      </c>
      <c r="H282" s="34">
        <f>H283+H284</f>
        <v>0</v>
      </c>
      <c r="I282" s="34">
        <f>I283+I284</f>
        <v>0</v>
      </c>
    </row>
    <row r="283" spans="1:9" ht="21" customHeight="1">
      <c r="A283" s="83">
        <v>231</v>
      </c>
      <c r="B283" s="9" t="s">
        <v>239</v>
      </c>
      <c r="C283" s="21" t="s">
        <v>401</v>
      </c>
      <c r="D283" s="21" t="s">
        <v>356</v>
      </c>
      <c r="E283" s="21" t="s">
        <v>474</v>
      </c>
      <c r="F283" s="21" t="s">
        <v>27</v>
      </c>
      <c r="G283" s="34">
        <v>120</v>
      </c>
      <c r="H283" s="34">
        <v>0</v>
      </c>
      <c r="I283" s="34">
        <v>0</v>
      </c>
    </row>
    <row r="284" spans="1:9" ht="19.5" customHeight="1">
      <c r="A284" s="83">
        <v>232</v>
      </c>
      <c r="B284" s="9" t="s">
        <v>240</v>
      </c>
      <c r="C284" s="21" t="s">
        <v>401</v>
      </c>
      <c r="D284" s="21" t="s">
        <v>356</v>
      </c>
      <c r="E284" s="21" t="s">
        <v>475</v>
      </c>
      <c r="F284" s="21" t="s">
        <v>27</v>
      </c>
      <c r="G284" s="34">
        <v>2.1</v>
      </c>
      <c r="H284" s="34">
        <v>0</v>
      </c>
      <c r="I284" s="34">
        <v>0</v>
      </c>
    </row>
    <row r="285" spans="1:9" ht="13.5" customHeight="1" hidden="1">
      <c r="A285" s="83">
        <v>151</v>
      </c>
      <c r="B285" s="14" t="s">
        <v>16</v>
      </c>
      <c r="C285" s="111" t="s">
        <v>15</v>
      </c>
      <c r="D285" s="111"/>
      <c r="E285" s="111"/>
      <c r="F285" s="111"/>
      <c r="G285" s="77">
        <f>G286</f>
        <v>0</v>
      </c>
      <c r="H285" s="77">
        <f>H286</f>
        <v>0</v>
      </c>
      <c r="I285" s="77">
        <f>I286</f>
        <v>0</v>
      </c>
    </row>
    <row r="286" spans="1:9" ht="198.75" customHeight="1" hidden="1">
      <c r="A286" s="86">
        <v>152</v>
      </c>
      <c r="B286" s="35" t="s">
        <v>244</v>
      </c>
      <c r="C286" s="104" t="s">
        <v>89</v>
      </c>
      <c r="D286" s="104"/>
      <c r="E286" s="104"/>
      <c r="F286" s="104"/>
      <c r="G286" s="34">
        <f>G287+G288+G289</f>
        <v>0</v>
      </c>
      <c r="H286" s="34">
        <f>H287+H288+H289</f>
        <v>0</v>
      </c>
      <c r="I286" s="34">
        <f>I287+I288+I289</f>
        <v>0</v>
      </c>
    </row>
    <row r="287" spans="1:9" ht="48" customHeight="1" hidden="1">
      <c r="A287" s="86"/>
      <c r="B287" s="19" t="s">
        <v>258</v>
      </c>
      <c r="C287" s="104" t="s">
        <v>90</v>
      </c>
      <c r="D287" s="104"/>
      <c r="E287" s="104"/>
      <c r="F287" s="104"/>
      <c r="G287" s="34">
        <v>0</v>
      </c>
      <c r="H287" s="34">
        <v>0</v>
      </c>
      <c r="I287" s="34">
        <v>0</v>
      </c>
    </row>
    <row r="288" spans="1:9" ht="104.25" customHeight="1" hidden="1">
      <c r="A288" s="86">
        <v>153</v>
      </c>
      <c r="B288" s="19" t="s">
        <v>5</v>
      </c>
      <c r="C288" s="104" t="s">
        <v>95</v>
      </c>
      <c r="D288" s="104"/>
      <c r="E288" s="104"/>
      <c r="F288" s="104"/>
      <c r="G288" s="34"/>
      <c r="H288" s="34"/>
      <c r="I288" s="34"/>
    </row>
    <row r="289" spans="1:9" ht="99.75" customHeight="1" hidden="1">
      <c r="A289" s="86">
        <v>154</v>
      </c>
      <c r="B289" s="19" t="s">
        <v>7</v>
      </c>
      <c r="C289" s="104" t="s">
        <v>96</v>
      </c>
      <c r="D289" s="104"/>
      <c r="E289" s="104"/>
      <c r="F289" s="104"/>
      <c r="G289" s="34"/>
      <c r="H289" s="34"/>
      <c r="I289" s="34"/>
    </row>
    <row r="290" spans="1:9" ht="33.75" customHeight="1">
      <c r="A290" s="86">
        <v>233</v>
      </c>
      <c r="B290" s="13" t="s">
        <v>274</v>
      </c>
      <c r="C290" s="21" t="s">
        <v>433</v>
      </c>
      <c r="D290" s="21" t="s">
        <v>356</v>
      </c>
      <c r="E290" s="21" t="s">
        <v>468</v>
      </c>
      <c r="F290" s="21"/>
      <c r="G290" s="34">
        <f>G291+G292+G293+G294</f>
        <v>1469.8999999999999</v>
      </c>
      <c r="H290" s="34"/>
      <c r="I290" s="34"/>
    </row>
    <row r="291" spans="1:9" ht="47.25" customHeight="1">
      <c r="A291" s="86">
        <v>234</v>
      </c>
      <c r="B291" s="9" t="s">
        <v>227</v>
      </c>
      <c r="C291" s="21" t="s">
        <v>401</v>
      </c>
      <c r="D291" s="21" t="s">
        <v>356</v>
      </c>
      <c r="E291" s="21" t="s">
        <v>469</v>
      </c>
      <c r="F291" s="21" t="s">
        <v>27</v>
      </c>
      <c r="G291" s="34">
        <v>173.8</v>
      </c>
      <c r="H291" s="34"/>
      <c r="I291" s="34"/>
    </row>
    <row r="292" spans="1:9" ht="77.25" customHeight="1">
      <c r="A292" s="86">
        <v>235</v>
      </c>
      <c r="B292" s="9" t="s">
        <v>133</v>
      </c>
      <c r="C292" s="21" t="s">
        <v>401</v>
      </c>
      <c r="D292" s="21" t="s">
        <v>356</v>
      </c>
      <c r="E292" s="21" t="s">
        <v>470</v>
      </c>
      <c r="F292" s="21" t="s">
        <v>27</v>
      </c>
      <c r="G292" s="34">
        <v>58.4</v>
      </c>
      <c r="H292" s="34"/>
      <c r="I292" s="34"/>
    </row>
    <row r="293" spans="1:9" ht="48" customHeight="1">
      <c r="A293" s="86">
        <v>236</v>
      </c>
      <c r="B293" s="9" t="s">
        <v>247</v>
      </c>
      <c r="C293" s="21" t="s">
        <v>433</v>
      </c>
      <c r="D293" s="21" t="s">
        <v>356</v>
      </c>
      <c r="E293" s="21" t="s">
        <v>471</v>
      </c>
      <c r="F293" s="21" t="s">
        <v>27</v>
      </c>
      <c r="G293" s="34">
        <f>197+275.1+740</f>
        <v>1212.1</v>
      </c>
      <c r="H293" s="34"/>
      <c r="I293" s="34"/>
    </row>
    <row r="294" spans="1:9" ht="33" customHeight="1">
      <c r="A294" s="86">
        <v>237</v>
      </c>
      <c r="B294" s="9" t="s">
        <v>228</v>
      </c>
      <c r="C294" s="21" t="s">
        <v>401</v>
      </c>
      <c r="D294" s="21" t="s">
        <v>356</v>
      </c>
      <c r="E294" s="21" t="s">
        <v>472</v>
      </c>
      <c r="F294" s="21" t="s">
        <v>27</v>
      </c>
      <c r="G294" s="34">
        <f>7.6+4.9+13.1</f>
        <v>25.6</v>
      </c>
      <c r="H294" s="34"/>
      <c r="I294" s="34"/>
    </row>
    <row r="295" spans="1:9" ht="33" customHeight="1">
      <c r="A295" s="86">
        <v>238</v>
      </c>
      <c r="B295" s="23" t="s">
        <v>587</v>
      </c>
      <c r="C295" s="21" t="s">
        <v>401</v>
      </c>
      <c r="D295" s="21" t="s">
        <v>356</v>
      </c>
      <c r="E295" s="21" t="s">
        <v>711</v>
      </c>
      <c r="F295" s="21"/>
      <c r="G295" s="34">
        <f>G296+G297</f>
        <v>8317.4</v>
      </c>
      <c r="H295" s="34"/>
      <c r="I295" s="34"/>
    </row>
    <row r="296" spans="1:9" ht="33" customHeight="1">
      <c r="A296" s="86">
        <v>239</v>
      </c>
      <c r="B296" s="9" t="s">
        <v>660</v>
      </c>
      <c r="C296" s="21" t="s">
        <v>401</v>
      </c>
      <c r="D296" s="21" t="s">
        <v>356</v>
      </c>
      <c r="E296" s="21" t="s">
        <v>712</v>
      </c>
      <c r="F296" s="21" t="s">
        <v>27</v>
      </c>
      <c r="G296" s="34">
        <v>8172.8</v>
      </c>
      <c r="H296" s="34"/>
      <c r="I296" s="34"/>
    </row>
    <row r="297" spans="1:9" ht="33" customHeight="1">
      <c r="A297" s="86">
        <v>240</v>
      </c>
      <c r="B297" s="9" t="s">
        <v>259</v>
      </c>
      <c r="C297" s="21" t="s">
        <v>401</v>
      </c>
      <c r="D297" s="21" t="s">
        <v>356</v>
      </c>
      <c r="E297" s="21" t="s">
        <v>713</v>
      </c>
      <c r="F297" s="21" t="s">
        <v>27</v>
      </c>
      <c r="G297" s="34">
        <v>144.6</v>
      </c>
      <c r="H297" s="34"/>
      <c r="I297" s="34"/>
    </row>
    <row r="298" spans="1:9" ht="20.25" customHeight="1">
      <c r="A298" s="86">
        <v>241</v>
      </c>
      <c r="B298" s="13" t="s">
        <v>22</v>
      </c>
      <c r="C298" s="105" t="s">
        <v>395</v>
      </c>
      <c r="D298" s="105" t="s">
        <v>356</v>
      </c>
      <c r="E298" s="105" t="s">
        <v>48</v>
      </c>
      <c r="F298" s="105"/>
      <c r="G298" s="45">
        <f>G299</f>
        <v>43</v>
      </c>
      <c r="H298" s="34"/>
      <c r="I298" s="34"/>
    </row>
    <row r="299" spans="1:9" ht="19.5" customHeight="1">
      <c r="A299" s="86">
        <v>242</v>
      </c>
      <c r="B299" s="9" t="s">
        <v>271</v>
      </c>
      <c r="C299" s="113" t="s">
        <v>395</v>
      </c>
      <c r="D299" s="113" t="s">
        <v>356</v>
      </c>
      <c r="E299" s="113" t="s">
        <v>407</v>
      </c>
      <c r="F299" s="113"/>
      <c r="G299" s="11">
        <f>G300</f>
        <v>43</v>
      </c>
      <c r="H299" s="34"/>
      <c r="I299" s="34"/>
    </row>
    <row r="300" spans="1:9" ht="18.75" customHeight="1">
      <c r="A300" s="86">
        <v>243</v>
      </c>
      <c r="B300" s="9" t="s">
        <v>159</v>
      </c>
      <c r="C300" s="113" t="s">
        <v>395</v>
      </c>
      <c r="D300" s="113" t="s">
        <v>356</v>
      </c>
      <c r="E300" s="113" t="s">
        <v>407</v>
      </c>
      <c r="F300" s="113"/>
      <c r="G300" s="11">
        <v>43</v>
      </c>
      <c r="H300" s="34"/>
      <c r="I300" s="34"/>
    </row>
    <row r="301" spans="1:9" ht="20.25" customHeight="1">
      <c r="A301" s="51">
        <v>244</v>
      </c>
      <c r="B301" s="14" t="s">
        <v>275</v>
      </c>
      <c r="C301" s="114" t="s">
        <v>395</v>
      </c>
      <c r="D301" s="114" t="s">
        <v>476</v>
      </c>
      <c r="E301" s="114"/>
      <c r="F301" s="114"/>
      <c r="G301" s="77">
        <f aca="true" t="shared" si="6" ref="G301:I302">G302</f>
        <v>3539.7</v>
      </c>
      <c r="H301" s="77">
        <f t="shared" si="6"/>
        <v>3671.7</v>
      </c>
      <c r="I301" s="77">
        <f t="shared" si="6"/>
        <v>3709.6</v>
      </c>
    </row>
    <row r="302" spans="1:9" ht="67.5" customHeight="1">
      <c r="A302" s="83">
        <v>245</v>
      </c>
      <c r="B302" s="9" t="s">
        <v>661</v>
      </c>
      <c r="C302" s="21" t="s">
        <v>478</v>
      </c>
      <c r="D302" s="21" t="s">
        <v>476</v>
      </c>
      <c r="E302" s="21" t="s">
        <v>477</v>
      </c>
      <c r="F302" s="21"/>
      <c r="G302" s="34">
        <f t="shared" si="6"/>
        <v>3539.7</v>
      </c>
      <c r="H302" s="34">
        <f t="shared" si="6"/>
        <v>3671.7</v>
      </c>
      <c r="I302" s="34">
        <f t="shared" si="6"/>
        <v>3709.6</v>
      </c>
    </row>
    <row r="303" spans="1:9" ht="34.5" customHeight="1">
      <c r="A303" s="83">
        <v>246</v>
      </c>
      <c r="B303" s="9" t="s">
        <v>276</v>
      </c>
      <c r="C303" s="21" t="s">
        <v>395</v>
      </c>
      <c r="D303" s="21" t="s">
        <v>476</v>
      </c>
      <c r="E303" s="21" t="s">
        <v>477</v>
      </c>
      <c r="F303" s="21" t="s">
        <v>27</v>
      </c>
      <c r="G303" s="34">
        <v>3539.7</v>
      </c>
      <c r="H303" s="34">
        <v>3671.7</v>
      </c>
      <c r="I303" s="34">
        <v>3709.6</v>
      </c>
    </row>
    <row r="304" spans="1:9" ht="20.25" customHeight="1">
      <c r="A304" s="51">
        <v>247</v>
      </c>
      <c r="B304" s="14" t="s">
        <v>618</v>
      </c>
      <c r="C304" s="114">
        <v>670</v>
      </c>
      <c r="D304" s="114"/>
      <c r="E304" s="114"/>
      <c r="F304" s="114"/>
      <c r="G304" s="22">
        <f>G305+G340+G346+G373+G404+G420+G400+G432</f>
        <v>57229.91999999999</v>
      </c>
      <c r="H304" s="22" t="e">
        <f>H305+H340+H346+H373+H420+H427+H404</f>
        <v>#REF!</v>
      </c>
      <c r="I304" s="22" t="e">
        <f>I305+I340+I346+I373+I420+I427+I404</f>
        <v>#REF!</v>
      </c>
    </row>
    <row r="305" spans="1:9" ht="21" customHeight="1">
      <c r="A305" s="90">
        <v>248</v>
      </c>
      <c r="B305" s="13" t="s">
        <v>109</v>
      </c>
      <c r="C305" s="115" t="s">
        <v>480</v>
      </c>
      <c r="D305" s="115" t="s">
        <v>362</v>
      </c>
      <c r="E305" s="115"/>
      <c r="F305" s="115"/>
      <c r="G305" s="11">
        <f>G306+G309+G312+G320+G323</f>
        <v>25388.799999999992</v>
      </c>
      <c r="H305" s="11" t="e">
        <f>H306+H309+H312+H320+H323+H319</f>
        <v>#REF!</v>
      </c>
      <c r="I305" s="11" t="e">
        <f>I306+I309+I312+I320+I323</f>
        <v>#REF!</v>
      </c>
    </row>
    <row r="306" spans="1:9" ht="36.75" customHeight="1">
      <c r="A306" s="51">
        <v>249</v>
      </c>
      <c r="B306" s="9" t="s">
        <v>278</v>
      </c>
      <c r="C306" s="113" t="s">
        <v>481</v>
      </c>
      <c r="D306" s="113" t="s">
        <v>479</v>
      </c>
      <c r="E306" s="113"/>
      <c r="F306" s="113"/>
      <c r="G306" s="11">
        <f>G307</f>
        <v>934.6</v>
      </c>
      <c r="H306" s="11">
        <f aca="true" t="shared" si="7" ref="G306:I307">H307</f>
        <v>934.6</v>
      </c>
      <c r="I306" s="11">
        <f t="shared" si="7"/>
        <v>934.6</v>
      </c>
    </row>
    <row r="307" spans="1:9" ht="15.75" customHeight="1">
      <c r="A307" s="51">
        <v>250</v>
      </c>
      <c r="B307" s="10" t="s">
        <v>279</v>
      </c>
      <c r="C307" s="113" t="s">
        <v>481</v>
      </c>
      <c r="D307" s="113" t="s">
        <v>479</v>
      </c>
      <c r="E307" s="113" t="s">
        <v>482</v>
      </c>
      <c r="F307" s="113"/>
      <c r="G307" s="11">
        <f t="shared" si="7"/>
        <v>934.6</v>
      </c>
      <c r="H307" s="11">
        <f t="shared" si="7"/>
        <v>934.6</v>
      </c>
      <c r="I307" s="11">
        <f t="shared" si="7"/>
        <v>934.6</v>
      </c>
    </row>
    <row r="308" spans="1:9" ht="24.75" customHeight="1">
      <c r="A308" s="83">
        <v>251</v>
      </c>
      <c r="B308" s="9" t="s">
        <v>280</v>
      </c>
      <c r="C308" s="21" t="s">
        <v>481</v>
      </c>
      <c r="D308" s="21" t="s">
        <v>479</v>
      </c>
      <c r="E308" s="21" t="s">
        <v>482</v>
      </c>
      <c r="F308" s="21" t="s">
        <v>65</v>
      </c>
      <c r="G308" s="11">
        <v>934.6</v>
      </c>
      <c r="H308" s="11">
        <v>934.6</v>
      </c>
      <c r="I308" s="11">
        <v>934.6</v>
      </c>
    </row>
    <row r="309" spans="1:9" ht="42" customHeight="1">
      <c r="A309" s="51">
        <v>252</v>
      </c>
      <c r="B309" s="9" t="s">
        <v>281</v>
      </c>
      <c r="C309" s="113" t="s">
        <v>484</v>
      </c>
      <c r="D309" s="113" t="s">
        <v>483</v>
      </c>
      <c r="E309" s="113"/>
      <c r="F309" s="113"/>
      <c r="G309" s="11">
        <f>G310</f>
        <v>596.5</v>
      </c>
      <c r="H309" s="11">
        <f aca="true" t="shared" si="8" ref="G309:I310">H310</f>
        <v>596.5</v>
      </c>
      <c r="I309" s="11">
        <f t="shared" si="8"/>
        <v>596.5</v>
      </c>
    </row>
    <row r="310" spans="1:9" ht="30.75" customHeight="1">
      <c r="A310" s="83">
        <v>253</v>
      </c>
      <c r="B310" s="9" t="s">
        <v>287</v>
      </c>
      <c r="C310" s="21" t="s">
        <v>481</v>
      </c>
      <c r="D310" s="21" t="s">
        <v>483</v>
      </c>
      <c r="E310" s="21" t="s">
        <v>63</v>
      </c>
      <c r="F310" s="21"/>
      <c r="G310" s="11">
        <f t="shared" si="8"/>
        <v>596.5</v>
      </c>
      <c r="H310" s="11">
        <f t="shared" si="8"/>
        <v>596.5</v>
      </c>
      <c r="I310" s="11">
        <f t="shared" si="8"/>
        <v>596.5</v>
      </c>
    </row>
    <row r="311" spans="1:9" ht="21.75" customHeight="1">
      <c r="A311" s="83">
        <v>254</v>
      </c>
      <c r="B311" s="9" t="s">
        <v>280</v>
      </c>
      <c r="C311" s="21" t="s">
        <v>484</v>
      </c>
      <c r="D311" s="21" t="s">
        <v>483</v>
      </c>
      <c r="E311" s="21" t="s">
        <v>64</v>
      </c>
      <c r="F311" s="21" t="s">
        <v>65</v>
      </c>
      <c r="G311" s="11">
        <v>596.5</v>
      </c>
      <c r="H311" s="11">
        <v>596.5</v>
      </c>
      <c r="I311" s="11">
        <v>596.5</v>
      </c>
    </row>
    <row r="312" spans="1:9" ht="50.25" customHeight="1">
      <c r="A312" s="51">
        <v>255</v>
      </c>
      <c r="B312" s="9" t="s">
        <v>288</v>
      </c>
      <c r="C312" s="113" t="s">
        <v>481</v>
      </c>
      <c r="D312" s="113" t="s">
        <v>485</v>
      </c>
      <c r="E312" s="113"/>
      <c r="F312" s="113"/>
      <c r="G312" s="11">
        <f>G313+G315+G317</f>
        <v>20990.909999999996</v>
      </c>
      <c r="H312" s="11">
        <f>H313+H315+H317</f>
        <v>21324.81</v>
      </c>
      <c r="I312" s="11">
        <f>I313+I315+I317</f>
        <v>23737.78</v>
      </c>
    </row>
    <row r="313" spans="1:9" ht="18.75" customHeight="1">
      <c r="A313" s="83">
        <v>256</v>
      </c>
      <c r="B313" s="10" t="s">
        <v>99</v>
      </c>
      <c r="C313" s="21" t="s">
        <v>481</v>
      </c>
      <c r="D313" s="21" t="s">
        <v>485</v>
      </c>
      <c r="E313" s="21" t="s">
        <v>63</v>
      </c>
      <c r="F313" s="21"/>
      <c r="G313" s="5">
        <f>G314</f>
        <v>20059.309999999998</v>
      </c>
      <c r="H313" s="5">
        <f>H314</f>
        <v>20393.210000000003</v>
      </c>
      <c r="I313" s="11">
        <f>I314</f>
        <v>22806.18</v>
      </c>
    </row>
    <row r="314" spans="1:9" ht="19.5" customHeight="1">
      <c r="A314" s="83">
        <v>257</v>
      </c>
      <c r="B314" s="9" t="s">
        <v>280</v>
      </c>
      <c r="C314" s="21" t="s">
        <v>484</v>
      </c>
      <c r="D314" s="21" t="s">
        <v>485</v>
      </c>
      <c r="E314" s="21" t="s">
        <v>64</v>
      </c>
      <c r="F314" s="21" t="s">
        <v>65</v>
      </c>
      <c r="G314" s="5">
        <f>18513.3+728.97+204.12-107+500+235-15.08</f>
        <v>20059.309999999998</v>
      </c>
      <c r="H314" s="5">
        <f>19531.53-2195.39+1031.88-163.91+641.9-107+120+1534.2</f>
        <v>20393.210000000003</v>
      </c>
      <c r="I314" s="5">
        <f>20605.76-148.42+462.88+318.66+724.3-107+150+800</f>
        <v>22806.18</v>
      </c>
    </row>
    <row r="315" spans="1:9" ht="132.75" customHeight="1" hidden="1">
      <c r="A315" s="83">
        <v>169</v>
      </c>
      <c r="B315" s="9" t="s">
        <v>290</v>
      </c>
      <c r="C315" s="21" t="s">
        <v>212</v>
      </c>
      <c r="D315" s="21"/>
      <c r="E315" s="21"/>
      <c r="F315" s="21"/>
      <c r="G315" s="11">
        <f>G316</f>
        <v>0</v>
      </c>
      <c r="H315" s="11">
        <f>H316</f>
        <v>0</v>
      </c>
      <c r="I315" s="11">
        <f>I316</f>
        <v>0</v>
      </c>
    </row>
    <row r="316" spans="1:9" ht="35.25" customHeight="1" hidden="1">
      <c r="A316" s="83">
        <v>170</v>
      </c>
      <c r="B316" s="9" t="s">
        <v>280</v>
      </c>
      <c r="C316" s="21" t="s">
        <v>213</v>
      </c>
      <c r="D316" s="21"/>
      <c r="E316" s="21"/>
      <c r="F316" s="21"/>
      <c r="G316" s="11"/>
      <c r="H316" s="11"/>
      <c r="I316" s="11"/>
    </row>
    <row r="317" spans="1:9" ht="30" customHeight="1">
      <c r="A317" s="83">
        <v>258</v>
      </c>
      <c r="B317" s="9" t="s">
        <v>229</v>
      </c>
      <c r="C317" s="21" t="s">
        <v>487</v>
      </c>
      <c r="D317" s="21" t="s">
        <v>485</v>
      </c>
      <c r="E317" s="21" t="s">
        <v>486</v>
      </c>
      <c r="F317" s="21"/>
      <c r="G317" s="11">
        <f>G318</f>
        <v>931.6</v>
      </c>
      <c r="H317" s="11">
        <f>H318</f>
        <v>931.6</v>
      </c>
      <c r="I317" s="11">
        <f>I318</f>
        <v>931.6</v>
      </c>
    </row>
    <row r="318" spans="1:9" ht="18" customHeight="1">
      <c r="A318" s="83">
        <v>259</v>
      </c>
      <c r="B318" s="9" t="s">
        <v>280</v>
      </c>
      <c r="C318" s="21" t="s">
        <v>487</v>
      </c>
      <c r="D318" s="21" t="s">
        <v>485</v>
      </c>
      <c r="E318" s="21" t="s">
        <v>486</v>
      </c>
      <c r="F318" s="21" t="s">
        <v>65</v>
      </c>
      <c r="G318" s="11">
        <v>931.6</v>
      </c>
      <c r="H318" s="11">
        <v>931.6</v>
      </c>
      <c r="I318" s="11">
        <v>931.6</v>
      </c>
    </row>
    <row r="319" spans="1:9" ht="0.75" customHeight="1" hidden="1">
      <c r="A319" s="83">
        <v>187</v>
      </c>
      <c r="B319" s="12" t="s">
        <v>148</v>
      </c>
      <c r="C319" s="21" t="s">
        <v>556</v>
      </c>
      <c r="D319" s="21"/>
      <c r="E319" s="21"/>
      <c r="F319" s="21"/>
      <c r="G319" s="11">
        <v>0</v>
      </c>
      <c r="H319" s="11">
        <v>0</v>
      </c>
      <c r="I319" s="11">
        <v>0</v>
      </c>
    </row>
    <row r="320" spans="1:9" ht="19.5" customHeight="1">
      <c r="A320" s="51">
        <v>260</v>
      </c>
      <c r="B320" s="10" t="s">
        <v>291</v>
      </c>
      <c r="C320" s="113" t="s">
        <v>481</v>
      </c>
      <c r="D320" s="113" t="s">
        <v>488</v>
      </c>
      <c r="E320" s="113" t="s">
        <v>489</v>
      </c>
      <c r="F320" s="113"/>
      <c r="G320" s="34">
        <f aca="true" t="shared" si="9" ref="G320:I321">G321</f>
        <v>557.37</v>
      </c>
      <c r="H320" s="11">
        <f t="shared" si="9"/>
        <v>500</v>
      </c>
      <c r="I320" s="11">
        <f t="shared" si="9"/>
        <v>500</v>
      </c>
    </row>
    <row r="321" spans="1:9" ht="22.5" customHeight="1">
      <c r="A321" s="83">
        <v>261</v>
      </c>
      <c r="B321" s="9" t="s">
        <v>292</v>
      </c>
      <c r="C321" s="21" t="s">
        <v>491</v>
      </c>
      <c r="D321" s="21" t="s">
        <v>488</v>
      </c>
      <c r="E321" s="21" t="s">
        <v>490</v>
      </c>
      <c r="F321" s="21"/>
      <c r="G321" s="11">
        <f t="shared" si="9"/>
        <v>557.37</v>
      </c>
      <c r="H321" s="11">
        <f t="shared" si="9"/>
        <v>500</v>
      </c>
      <c r="I321" s="11">
        <f t="shared" si="9"/>
        <v>500</v>
      </c>
    </row>
    <row r="322" spans="1:9" ht="22.5" customHeight="1">
      <c r="A322" s="51">
        <v>262</v>
      </c>
      <c r="B322" s="9" t="s">
        <v>293</v>
      </c>
      <c r="C322" s="21" t="s">
        <v>481</v>
      </c>
      <c r="D322" s="21" t="s">
        <v>488</v>
      </c>
      <c r="E322" s="21" t="s">
        <v>490</v>
      </c>
      <c r="F322" s="21" t="s">
        <v>61</v>
      </c>
      <c r="G322" s="11">
        <f>500+180.72-24.35-99</f>
        <v>557.37</v>
      </c>
      <c r="H322" s="11">
        <v>500</v>
      </c>
      <c r="I322" s="11">
        <v>500</v>
      </c>
    </row>
    <row r="323" spans="1:9" ht="20.25" customHeight="1">
      <c r="A323" s="83">
        <v>263</v>
      </c>
      <c r="B323" s="9" t="s">
        <v>113</v>
      </c>
      <c r="C323" s="113" t="s">
        <v>481</v>
      </c>
      <c r="D323" s="113" t="s">
        <v>380</v>
      </c>
      <c r="E323" s="113"/>
      <c r="F323" s="113"/>
      <c r="G323" s="11">
        <f>G328+G331+G333+G334+G329+G330</f>
        <v>2309.4199999999996</v>
      </c>
      <c r="H323" s="11" t="e">
        <f>H324+H331+H336+H328+H329+H333+H334</f>
        <v>#REF!</v>
      </c>
      <c r="I323" s="11" t="e">
        <f>I324+I331+I336+I328+I329+I333+I334</f>
        <v>#REF!</v>
      </c>
    </row>
    <row r="324" spans="1:9" ht="51.75" customHeight="1" hidden="1">
      <c r="A324" s="51">
        <v>197</v>
      </c>
      <c r="B324" s="9"/>
      <c r="C324" s="113"/>
      <c r="D324" s="113"/>
      <c r="E324" s="113"/>
      <c r="F324" s="113"/>
      <c r="G324" s="11"/>
      <c r="H324" s="11"/>
      <c r="I324" s="11"/>
    </row>
    <row r="325" spans="1:9" ht="144.75" customHeight="1" hidden="1">
      <c r="A325" s="83">
        <v>198</v>
      </c>
      <c r="B325" s="12"/>
      <c r="C325" s="21"/>
      <c r="D325" s="21"/>
      <c r="E325" s="21"/>
      <c r="F325" s="21"/>
      <c r="G325" s="11"/>
      <c r="H325" s="11"/>
      <c r="I325" s="11"/>
    </row>
    <row r="326" spans="1:9" ht="0.75" customHeight="1" hidden="1">
      <c r="A326" s="51">
        <v>193</v>
      </c>
      <c r="B326" s="39" t="s">
        <v>17</v>
      </c>
      <c r="C326" s="21" t="s">
        <v>262</v>
      </c>
      <c r="D326" s="21"/>
      <c r="E326" s="21"/>
      <c r="F326" s="21"/>
      <c r="G326" s="11">
        <f>G327</f>
        <v>0</v>
      </c>
      <c r="H326" s="11">
        <f>H327</f>
        <v>0</v>
      </c>
      <c r="I326" s="11">
        <f>I327</f>
        <v>0</v>
      </c>
    </row>
    <row r="327" spans="1:9" ht="20.25" customHeight="1" hidden="1">
      <c r="A327" s="83">
        <v>194</v>
      </c>
      <c r="B327" s="12" t="s">
        <v>574</v>
      </c>
      <c r="C327" s="21" t="s">
        <v>573</v>
      </c>
      <c r="D327" s="21"/>
      <c r="E327" s="21"/>
      <c r="F327" s="21"/>
      <c r="G327" s="34">
        <v>0</v>
      </c>
      <c r="H327" s="11">
        <v>0</v>
      </c>
      <c r="I327" s="11">
        <v>0</v>
      </c>
    </row>
    <row r="328" spans="1:9" ht="20.25" customHeight="1">
      <c r="A328" s="51">
        <v>264</v>
      </c>
      <c r="B328" s="12" t="s">
        <v>596</v>
      </c>
      <c r="C328" s="21" t="s">
        <v>487</v>
      </c>
      <c r="D328" s="21" t="s">
        <v>380</v>
      </c>
      <c r="E328" s="21" t="s">
        <v>492</v>
      </c>
      <c r="F328" s="21" t="s">
        <v>34</v>
      </c>
      <c r="G328" s="34">
        <f>232.4+120+54.07</f>
        <v>406.46999999999997</v>
      </c>
      <c r="H328" s="34" t="e">
        <f>#REF!</f>
        <v>#REF!</v>
      </c>
      <c r="I328" s="34" t="e">
        <f>#REF!</f>
        <v>#REF!</v>
      </c>
    </row>
    <row r="329" spans="1:9" ht="21" customHeight="1">
      <c r="A329" s="51">
        <v>265</v>
      </c>
      <c r="B329" s="9" t="s">
        <v>280</v>
      </c>
      <c r="C329" s="21" t="s">
        <v>496</v>
      </c>
      <c r="D329" s="21" t="s">
        <v>380</v>
      </c>
      <c r="E329" s="21" t="s">
        <v>585</v>
      </c>
      <c r="F329" s="21" t="s">
        <v>65</v>
      </c>
      <c r="G329" s="34">
        <v>24.35</v>
      </c>
      <c r="H329" s="11"/>
      <c r="I329" s="11"/>
    </row>
    <row r="330" spans="1:9" ht="49.5" customHeight="1">
      <c r="A330" s="51">
        <v>266</v>
      </c>
      <c r="B330" s="9" t="s">
        <v>741</v>
      </c>
      <c r="C330" s="21" t="s">
        <v>496</v>
      </c>
      <c r="D330" s="21" t="s">
        <v>380</v>
      </c>
      <c r="E330" s="21" t="s">
        <v>742</v>
      </c>
      <c r="F330" s="21" t="s">
        <v>65</v>
      </c>
      <c r="G330" s="34">
        <v>99</v>
      </c>
      <c r="H330" s="11"/>
      <c r="I330" s="11"/>
    </row>
    <row r="331" spans="1:9" ht="81" customHeight="1">
      <c r="A331" s="83">
        <v>267</v>
      </c>
      <c r="B331" s="9" t="s">
        <v>290</v>
      </c>
      <c r="C331" s="21" t="s">
        <v>481</v>
      </c>
      <c r="D331" s="21" t="s">
        <v>380</v>
      </c>
      <c r="E331" s="21" t="s">
        <v>493</v>
      </c>
      <c r="F331" s="21"/>
      <c r="G331" s="34">
        <f>G332</f>
        <v>429.8</v>
      </c>
      <c r="H331" s="34">
        <f>H332</f>
        <v>447.8</v>
      </c>
      <c r="I331" s="34">
        <f>I332</f>
        <v>450.3</v>
      </c>
    </row>
    <row r="332" spans="1:9" ht="21.75" customHeight="1">
      <c r="A332" s="51">
        <v>268</v>
      </c>
      <c r="B332" s="9" t="s">
        <v>280</v>
      </c>
      <c r="C332" s="21" t="s">
        <v>481</v>
      </c>
      <c r="D332" s="21" t="s">
        <v>380</v>
      </c>
      <c r="E332" s="21" t="s">
        <v>493</v>
      </c>
      <c r="F332" s="21" t="s">
        <v>27</v>
      </c>
      <c r="G332" s="34">
        <v>429.8</v>
      </c>
      <c r="H332" s="11">
        <v>447.8</v>
      </c>
      <c r="I332" s="11">
        <v>450.3</v>
      </c>
    </row>
    <row r="333" spans="1:9" ht="47.25" customHeight="1">
      <c r="A333" s="83">
        <v>269</v>
      </c>
      <c r="B333" s="9" t="s">
        <v>4</v>
      </c>
      <c r="C333" s="21" t="s">
        <v>487</v>
      </c>
      <c r="D333" s="21" t="s">
        <v>380</v>
      </c>
      <c r="E333" s="21" t="s">
        <v>494</v>
      </c>
      <c r="F333" s="21" t="s">
        <v>27</v>
      </c>
      <c r="G333" s="34">
        <v>39.8</v>
      </c>
      <c r="H333" s="11">
        <v>41.5</v>
      </c>
      <c r="I333" s="11">
        <v>41.9</v>
      </c>
    </row>
    <row r="334" spans="1:9" ht="21.75" customHeight="1">
      <c r="A334" s="51">
        <v>270</v>
      </c>
      <c r="B334" s="13" t="s">
        <v>22</v>
      </c>
      <c r="C334" s="105" t="s">
        <v>496</v>
      </c>
      <c r="D334" s="105" t="s">
        <v>380</v>
      </c>
      <c r="E334" s="105" t="s">
        <v>48</v>
      </c>
      <c r="F334" s="105"/>
      <c r="G334" s="78">
        <f>G335+G336+G337+G338</f>
        <v>1310</v>
      </c>
      <c r="H334" s="78">
        <f>H335+H339+H336+H337</f>
        <v>2580</v>
      </c>
      <c r="I334" s="78">
        <f>I335+I339+I336+I337</f>
        <v>720</v>
      </c>
    </row>
    <row r="335" spans="1:9" ht="30.75" customHeight="1">
      <c r="A335" s="83">
        <v>271</v>
      </c>
      <c r="B335" s="12" t="s">
        <v>283</v>
      </c>
      <c r="C335" s="21" t="s">
        <v>487</v>
      </c>
      <c r="D335" s="21" t="s">
        <v>380</v>
      </c>
      <c r="E335" s="21" t="s">
        <v>495</v>
      </c>
      <c r="F335" s="21" t="s">
        <v>34</v>
      </c>
      <c r="G335" s="34">
        <f>1000+245-1000</f>
        <v>245</v>
      </c>
      <c r="H335" s="11">
        <f>1000+800</f>
        <v>1800</v>
      </c>
      <c r="I335" s="11">
        <v>0</v>
      </c>
    </row>
    <row r="336" spans="1:9" ht="49.5" customHeight="1">
      <c r="A336" s="83">
        <v>272</v>
      </c>
      <c r="B336" s="12" t="s">
        <v>284</v>
      </c>
      <c r="C336" s="21" t="s">
        <v>487</v>
      </c>
      <c r="D336" s="21" t="s">
        <v>380</v>
      </c>
      <c r="E336" s="21" t="s">
        <v>497</v>
      </c>
      <c r="F336" s="21" t="s">
        <v>34</v>
      </c>
      <c r="G336" s="34">
        <f>500+300+200</f>
        <v>1000</v>
      </c>
      <c r="H336" s="11">
        <v>780</v>
      </c>
      <c r="I336" s="11">
        <v>720</v>
      </c>
    </row>
    <row r="337" spans="1:9" ht="35.25" customHeight="1">
      <c r="A337" s="83">
        <v>273</v>
      </c>
      <c r="B337" s="12" t="s">
        <v>285</v>
      </c>
      <c r="C337" s="21" t="s">
        <v>487</v>
      </c>
      <c r="D337" s="21" t="s">
        <v>380</v>
      </c>
      <c r="E337" s="21" t="s">
        <v>498</v>
      </c>
      <c r="F337" s="21" t="s">
        <v>34</v>
      </c>
      <c r="G337" s="34">
        <v>60</v>
      </c>
      <c r="H337" s="11">
        <v>0</v>
      </c>
      <c r="I337" s="11">
        <v>0</v>
      </c>
    </row>
    <row r="338" spans="1:9" ht="34.5" customHeight="1">
      <c r="A338" s="83">
        <v>274</v>
      </c>
      <c r="B338" s="12" t="s">
        <v>592</v>
      </c>
      <c r="C338" s="21" t="s">
        <v>487</v>
      </c>
      <c r="D338" s="21" t="s">
        <v>380</v>
      </c>
      <c r="E338" s="21" t="s">
        <v>49</v>
      </c>
      <c r="F338" s="21"/>
      <c r="G338" s="34">
        <f>G339</f>
        <v>5</v>
      </c>
      <c r="H338" s="34">
        <f>H339</f>
        <v>0</v>
      </c>
      <c r="I338" s="34">
        <f>I339</f>
        <v>0</v>
      </c>
    </row>
    <row r="339" spans="1:9" ht="49.5" customHeight="1">
      <c r="A339" s="83">
        <v>275</v>
      </c>
      <c r="B339" s="12" t="s">
        <v>134</v>
      </c>
      <c r="C339" s="21" t="s">
        <v>487</v>
      </c>
      <c r="D339" s="21" t="s">
        <v>380</v>
      </c>
      <c r="E339" s="21" t="s">
        <v>499</v>
      </c>
      <c r="F339" s="21" t="s">
        <v>34</v>
      </c>
      <c r="G339" s="34">
        <f>20-15</f>
        <v>5</v>
      </c>
      <c r="H339" s="11">
        <v>0</v>
      </c>
      <c r="I339" s="11">
        <v>0</v>
      </c>
    </row>
    <row r="340" spans="1:9" ht="35.25" customHeight="1">
      <c r="A340" s="83">
        <v>276</v>
      </c>
      <c r="B340" s="100" t="s">
        <v>18</v>
      </c>
      <c r="C340" s="116" t="s">
        <v>487</v>
      </c>
      <c r="D340" s="116" t="s">
        <v>500</v>
      </c>
      <c r="E340" s="116"/>
      <c r="F340" s="116"/>
      <c r="G340" s="34">
        <f>G341</f>
        <v>1515.1</v>
      </c>
      <c r="H340" s="34">
        <f>H341</f>
        <v>1592.5</v>
      </c>
      <c r="I340" s="34">
        <f>I341</f>
        <v>1674.2</v>
      </c>
    </row>
    <row r="341" spans="1:9" ht="34.5" customHeight="1">
      <c r="A341" s="83">
        <v>277</v>
      </c>
      <c r="B341" s="19" t="s">
        <v>20</v>
      </c>
      <c r="C341" s="117" t="s">
        <v>487</v>
      </c>
      <c r="D341" s="117" t="s">
        <v>501</v>
      </c>
      <c r="E341" s="117"/>
      <c r="F341" s="117"/>
      <c r="G341" s="34">
        <f>G342+G344</f>
        <v>1515.1</v>
      </c>
      <c r="H341" s="34">
        <f>H342+H344</f>
        <v>1592.5</v>
      </c>
      <c r="I341" s="34">
        <f>I342+I344</f>
        <v>1674.2</v>
      </c>
    </row>
    <row r="342" spans="1:9" ht="34.5" customHeight="1">
      <c r="A342" s="83">
        <v>278</v>
      </c>
      <c r="B342" s="19" t="s">
        <v>21</v>
      </c>
      <c r="C342" s="117" t="s">
        <v>496</v>
      </c>
      <c r="D342" s="117" t="s">
        <v>501</v>
      </c>
      <c r="E342" s="117" t="s">
        <v>303</v>
      </c>
      <c r="F342" s="117"/>
      <c r="G342" s="34">
        <f>G343</f>
        <v>1408.1</v>
      </c>
      <c r="H342" s="34">
        <f>H343</f>
        <v>1471.5</v>
      </c>
      <c r="I342" s="34">
        <f>I343</f>
        <v>1487.2</v>
      </c>
    </row>
    <row r="343" spans="1:9" ht="21.75" customHeight="1">
      <c r="A343" s="83">
        <v>279</v>
      </c>
      <c r="B343" s="19" t="s">
        <v>280</v>
      </c>
      <c r="C343" s="117" t="s">
        <v>487</v>
      </c>
      <c r="D343" s="117" t="s">
        <v>501</v>
      </c>
      <c r="E343" s="117" t="s">
        <v>303</v>
      </c>
      <c r="F343" s="117" t="s">
        <v>65</v>
      </c>
      <c r="G343" s="34">
        <v>1408.1</v>
      </c>
      <c r="H343" s="11">
        <v>1471.5</v>
      </c>
      <c r="I343" s="11">
        <v>1487.2</v>
      </c>
    </row>
    <row r="344" spans="1:9" ht="20.25" customHeight="1">
      <c r="A344" s="83">
        <v>280</v>
      </c>
      <c r="B344" s="13" t="s">
        <v>22</v>
      </c>
      <c r="C344" s="116" t="s">
        <v>487</v>
      </c>
      <c r="D344" s="116" t="s">
        <v>501</v>
      </c>
      <c r="E344" s="116" t="s">
        <v>48</v>
      </c>
      <c r="F344" s="116"/>
      <c r="G344" s="34">
        <f>G345</f>
        <v>107</v>
      </c>
      <c r="H344" s="34">
        <f>H345</f>
        <v>121</v>
      </c>
      <c r="I344" s="34">
        <f>I345</f>
        <v>187</v>
      </c>
    </row>
    <row r="345" spans="1:9" ht="63" customHeight="1">
      <c r="A345" s="83">
        <v>281</v>
      </c>
      <c r="B345" s="19" t="s">
        <v>72</v>
      </c>
      <c r="C345" s="117" t="s">
        <v>487</v>
      </c>
      <c r="D345" s="117" t="s">
        <v>501</v>
      </c>
      <c r="E345" s="117" t="s">
        <v>502</v>
      </c>
      <c r="F345" s="117" t="s">
        <v>34</v>
      </c>
      <c r="G345" s="34">
        <v>107</v>
      </c>
      <c r="H345" s="95">
        <v>121</v>
      </c>
      <c r="I345" s="95">
        <v>187</v>
      </c>
    </row>
    <row r="346" spans="1:9" ht="20.25" customHeight="1">
      <c r="A346" s="83">
        <v>282</v>
      </c>
      <c r="B346" s="6" t="s">
        <v>294</v>
      </c>
      <c r="C346" s="115" t="s">
        <v>481</v>
      </c>
      <c r="D346" s="115" t="s">
        <v>503</v>
      </c>
      <c r="E346" s="115"/>
      <c r="F346" s="115"/>
      <c r="G346" s="11">
        <f>G347+G360+G364</f>
        <v>13496.18</v>
      </c>
      <c r="H346" s="11">
        <f>H347+H360+H364</f>
        <v>5540.8</v>
      </c>
      <c r="I346" s="11">
        <f>I347+I360+I364</f>
        <v>5553.4</v>
      </c>
    </row>
    <row r="347" spans="1:9" ht="21.75" customHeight="1">
      <c r="A347" s="83">
        <v>283</v>
      </c>
      <c r="B347" s="6" t="s">
        <v>295</v>
      </c>
      <c r="C347" s="115" t="s">
        <v>481</v>
      </c>
      <c r="D347" s="115" t="s">
        <v>504</v>
      </c>
      <c r="E347" s="115"/>
      <c r="F347" s="115"/>
      <c r="G347" s="45">
        <f>G353+G355+G348+G351+G350</f>
        <v>2416.3</v>
      </c>
      <c r="H347" s="11">
        <f>H353</f>
        <v>1869.5</v>
      </c>
      <c r="I347" s="11">
        <f>I353</f>
        <v>1882.1</v>
      </c>
    </row>
    <row r="348" spans="1:9" ht="21.75" customHeight="1">
      <c r="A348" s="83">
        <v>284</v>
      </c>
      <c r="B348" s="10" t="s">
        <v>627</v>
      </c>
      <c r="C348" s="113" t="s">
        <v>496</v>
      </c>
      <c r="D348" s="113" t="s">
        <v>504</v>
      </c>
      <c r="E348" s="113" t="s">
        <v>629</v>
      </c>
      <c r="F348" s="113"/>
      <c r="G348" s="11">
        <f>G349</f>
        <v>37.8</v>
      </c>
      <c r="H348" s="11"/>
      <c r="I348" s="11"/>
    </row>
    <row r="349" spans="1:9" ht="46.5" customHeight="1">
      <c r="A349" s="83">
        <v>285</v>
      </c>
      <c r="B349" s="9" t="s">
        <v>625</v>
      </c>
      <c r="C349" s="113" t="s">
        <v>496</v>
      </c>
      <c r="D349" s="113" t="s">
        <v>504</v>
      </c>
      <c r="E349" s="113" t="s">
        <v>628</v>
      </c>
      <c r="F349" s="113" t="s">
        <v>27</v>
      </c>
      <c r="G349" s="11">
        <f>22.78+15.02</f>
        <v>37.8</v>
      </c>
      <c r="H349" s="11"/>
      <c r="I349" s="11"/>
    </row>
    <row r="350" spans="1:9" ht="61.5" customHeight="1">
      <c r="A350" s="83">
        <v>286</v>
      </c>
      <c r="B350" s="9" t="s">
        <v>679</v>
      </c>
      <c r="C350" s="113" t="s">
        <v>496</v>
      </c>
      <c r="D350" s="113" t="s">
        <v>504</v>
      </c>
      <c r="E350" s="113" t="s">
        <v>680</v>
      </c>
      <c r="F350" s="113" t="s">
        <v>27</v>
      </c>
      <c r="G350" s="11">
        <v>601</v>
      </c>
      <c r="H350" s="11"/>
      <c r="I350" s="11"/>
    </row>
    <row r="351" spans="1:9" ht="24" customHeight="1">
      <c r="A351" s="83">
        <v>287</v>
      </c>
      <c r="B351" s="13" t="s">
        <v>571</v>
      </c>
      <c r="C351" s="113" t="s">
        <v>496</v>
      </c>
      <c r="D351" s="113" t="s">
        <v>504</v>
      </c>
      <c r="E351" s="113" t="s">
        <v>467</v>
      </c>
      <c r="F351" s="113"/>
      <c r="G351" s="11">
        <f>G352</f>
        <v>3.9</v>
      </c>
      <c r="H351" s="11"/>
      <c r="I351" s="11"/>
    </row>
    <row r="352" spans="1:9" ht="48" customHeight="1">
      <c r="A352" s="83">
        <v>288</v>
      </c>
      <c r="B352" s="9" t="s">
        <v>662</v>
      </c>
      <c r="C352" s="113" t="s">
        <v>496</v>
      </c>
      <c r="D352" s="113" t="s">
        <v>504</v>
      </c>
      <c r="E352" s="113" t="s">
        <v>626</v>
      </c>
      <c r="F352" s="113" t="s">
        <v>27</v>
      </c>
      <c r="G352" s="11">
        <v>3.9</v>
      </c>
      <c r="H352" s="11"/>
      <c r="I352" s="11"/>
    </row>
    <row r="353" spans="1:9" ht="19.5" customHeight="1">
      <c r="A353" s="83">
        <v>289</v>
      </c>
      <c r="B353" s="10" t="s">
        <v>99</v>
      </c>
      <c r="C353" s="113" t="s">
        <v>481</v>
      </c>
      <c r="D353" s="113" t="s">
        <v>504</v>
      </c>
      <c r="E353" s="113" t="s">
        <v>505</v>
      </c>
      <c r="F353" s="113"/>
      <c r="G353" s="11">
        <f>G354+G359</f>
        <v>1773.6</v>
      </c>
      <c r="H353" s="11">
        <f>H354+H359</f>
        <v>1869.5</v>
      </c>
      <c r="I353" s="11">
        <f>I354+I359</f>
        <v>1882.1</v>
      </c>
    </row>
    <row r="354" spans="1:11" ht="65.25" customHeight="1">
      <c r="A354" s="83">
        <v>290</v>
      </c>
      <c r="B354" s="9" t="s">
        <v>296</v>
      </c>
      <c r="C354" s="21" t="s">
        <v>481</v>
      </c>
      <c r="D354" s="21" t="s">
        <v>504</v>
      </c>
      <c r="E354" s="21" t="s">
        <v>505</v>
      </c>
      <c r="F354" s="21" t="s">
        <v>27</v>
      </c>
      <c r="G354" s="11">
        <f>1794-20.4</f>
        <v>1773.6</v>
      </c>
      <c r="H354" s="11">
        <v>1869.5</v>
      </c>
      <c r="I354" s="11">
        <v>1882.1</v>
      </c>
      <c r="K354" s="52"/>
    </row>
    <row r="355" spans="1:9" ht="15.75" customHeight="1" hidden="1">
      <c r="A355" s="83">
        <v>210</v>
      </c>
      <c r="B355" s="9" t="s">
        <v>297</v>
      </c>
      <c r="C355" s="21" t="s">
        <v>344</v>
      </c>
      <c r="D355" s="21"/>
      <c r="E355" s="21"/>
      <c r="F355" s="21"/>
      <c r="G355" s="11">
        <f>G357+G358</f>
        <v>0</v>
      </c>
      <c r="H355" s="11">
        <f>H357+H358</f>
        <v>0</v>
      </c>
      <c r="I355" s="11">
        <f>I357+I358</f>
        <v>0</v>
      </c>
    </row>
    <row r="356" spans="1:9" ht="18" customHeight="1" hidden="1">
      <c r="A356" s="83">
        <v>211</v>
      </c>
      <c r="B356" s="9" t="s">
        <v>567</v>
      </c>
      <c r="C356" s="21" t="s">
        <v>565</v>
      </c>
      <c r="D356" s="21"/>
      <c r="E356" s="21"/>
      <c r="F356" s="21"/>
      <c r="G356" s="5"/>
      <c r="H356" s="5"/>
      <c r="I356" s="5"/>
    </row>
    <row r="357" spans="1:9" ht="27.75" customHeight="1" hidden="1">
      <c r="A357" s="83">
        <v>212</v>
      </c>
      <c r="B357" s="9" t="s">
        <v>567</v>
      </c>
      <c r="C357" s="21" t="s">
        <v>578</v>
      </c>
      <c r="D357" s="21"/>
      <c r="E357" s="21"/>
      <c r="F357" s="21"/>
      <c r="G357" s="5">
        <v>0</v>
      </c>
      <c r="H357" s="11">
        <v>0</v>
      </c>
      <c r="I357" s="11">
        <v>0</v>
      </c>
    </row>
    <row r="358" spans="1:9" ht="24" customHeight="1" hidden="1">
      <c r="A358" s="83">
        <v>213</v>
      </c>
      <c r="B358" s="9" t="s">
        <v>568</v>
      </c>
      <c r="C358" s="21" t="s">
        <v>566</v>
      </c>
      <c r="D358" s="21"/>
      <c r="E358" s="21"/>
      <c r="F358" s="21"/>
      <c r="G358" s="11">
        <v>0</v>
      </c>
      <c r="H358" s="11">
        <v>0</v>
      </c>
      <c r="I358" s="11">
        <v>0</v>
      </c>
    </row>
    <row r="359" spans="1:9" ht="4.5" customHeight="1" hidden="1">
      <c r="A359" s="83">
        <v>214</v>
      </c>
      <c r="B359" s="9" t="s">
        <v>181</v>
      </c>
      <c r="C359" s="21" t="s">
        <v>182</v>
      </c>
      <c r="D359" s="21"/>
      <c r="E359" s="21"/>
      <c r="F359" s="21"/>
      <c r="G359" s="11">
        <v>0</v>
      </c>
      <c r="H359" s="11">
        <v>0</v>
      </c>
      <c r="I359" s="11">
        <v>0</v>
      </c>
    </row>
    <row r="360" spans="1:9" ht="17.25" customHeight="1">
      <c r="A360" s="83">
        <v>291</v>
      </c>
      <c r="B360" s="10" t="s">
        <v>298</v>
      </c>
      <c r="C360" s="113" t="s">
        <v>481</v>
      </c>
      <c r="D360" s="113" t="s">
        <v>506</v>
      </c>
      <c r="E360" s="113"/>
      <c r="F360" s="113"/>
      <c r="G360" s="11">
        <f aca="true" t="shared" si="10" ref="G360:I362">G361</f>
        <v>3451.3</v>
      </c>
      <c r="H360" s="11">
        <f t="shared" si="10"/>
        <v>3671.3</v>
      </c>
      <c r="I360" s="11">
        <f t="shared" si="10"/>
        <v>3671.3</v>
      </c>
    </row>
    <row r="361" spans="1:9" ht="23.25" customHeight="1">
      <c r="A361" s="83">
        <v>292</v>
      </c>
      <c r="B361" s="10" t="s">
        <v>312</v>
      </c>
      <c r="C361" s="21" t="s">
        <v>481</v>
      </c>
      <c r="D361" s="21" t="s">
        <v>506</v>
      </c>
      <c r="E361" s="21" t="s">
        <v>507</v>
      </c>
      <c r="F361" s="21"/>
      <c r="G361" s="11">
        <f t="shared" si="10"/>
        <v>3451.3</v>
      </c>
      <c r="H361" s="11">
        <f t="shared" si="10"/>
        <v>3671.3</v>
      </c>
      <c r="I361" s="11">
        <f t="shared" si="10"/>
        <v>3671.3</v>
      </c>
    </row>
    <row r="362" spans="1:9" ht="34.5" customHeight="1">
      <c r="A362" s="83">
        <v>293</v>
      </c>
      <c r="B362" s="9" t="s">
        <v>313</v>
      </c>
      <c r="C362" s="113" t="s">
        <v>481</v>
      </c>
      <c r="D362" s="113" t="s">
        <v>506</v>
      </c>
      <c r="E362" s="113" t="s">
        <v>508</v>
      </c>
      <c r="F362" s="113"/>
      <c r="G362" s="11">
        <f t="shared" si="10"/>
        <v>3451.3</v>
      </c>
      <c r="H362" s="11">
        <f t="shared" si="10"/>
        <v>3671.3</v>
      </c>
      <c r="I362" s="11">
        <f t="shared" si="10"/>
        <v>3671.3</v>
      </c>
    </row>
    <row r="363" spans="1:9" ht="18" customHeight="1">
      <c r="A363" s="83">
        <v>294</v>
      </c>
      <c r="B363" s="10" t="s">
        <v>314</v>
      </c>
      <c r="C363" s="21" t="s">
        <v>484</v>
      </c>
      <c r="D363" s="21" t="s">
        <v>506</v>
      </c>
      <c r="E363" s="21" t="s">
        <v>508</v>
      </c>
      <c r="F363" s="21" t="s">
        <v>509</v>
      </c>
      <c r="G363" s="11">
        <f>3671.3-220</f>
        <v>3451.3</v>
      </c>
      <c r="H363" s="11">
        <v>3671.3</v>
      </c>
      <c r="I363" s="11">
        <v>3671.3</v>
      </c>
    </row>
    <row r="364" spans="1:9" ht="22.5" customHeight="1">
      <c r="A364" s="83">
        <v>295</v>
      </c>
      <c r="B364" s="19" t="s">
        <v>17</v>
      </c>
      <c r="C364" s="118" t="s">
        <v>481</v>
      </c>
      <c r="D364" s="118" t="s">
        <v>510</v>
      </c>
      <c r="E364" s="118"/>
      <c r="F364" s="118"/>
      <c r="G364" s="34">
        <f>G369+G366+G370+G365+G367+G368</f>
        <v>7628.58</v>
      </c>
      <c r="H364" s="34">
        <f>H369+H366+H370+H365</f>
        <v>0</v>
      </c>
      <c r="I364" s="34">
        <f>I369+I366+I370+I365</f>
        <v>0</v>
      </c>
    </row>
    <row r="365" spans="1:9" ht="17.25" customHeight="1" hidden="1">
      <c r="A365" s="86"/>
      <c r="B365" s="19" t="s">
        <v>305</v>
      </c>
      <c r="C365" s="104" t="s">
        <v>192</v>
      </c>
      <c r="D365" s="104"/>
      <c r="E365" s="104"/>
      <c r="F365" s="104"/>
      <c r="G365" s="34">
        <v>0</v>
      </c>
      <c r="H365" s="34">
        <v>0</v>
      </c>
      <c r="I365" s="34">
        <v>0</v>
      </c>
    </row>
    <row r="366" spans="1:9" ht="30.75" customHeight="1" hidden="1">
      <c r="A366" s="86">
        <v>186</v>
      </c>
      <c r="B366" s="19" t="s">
        <v>286</v>
      </c>
      <c r="C366" s="104" t="s">
        <v>282</v>
      </c>
      <c r="D366" s="104"/>
      <c r="E366" s="104"/>
      <c r="F366" s="104"/>
      <c r="G366" s="34">
        <v>0</v>
      </c>
      <c r="H366" s="34">
        <v>0</v>
      </c>
      <c r="I366" s="34">
        <v>0</v>
      </c>
    </row>
    <row r="367" spans="1:9" ht="46.5" customHeight="1">
      <c r="A367" s="86">
        <v>296</v>
      </c>
      <c r="B367" s="19" t="s">
        <v>710</v>
      </c>
      <c r="C367" s="104" t="s">
        <v>496</v>
      </c>
      <c r="D367" s="104" t="s">
        <v>510</v>
      </c>
      <c r="E367" s="104" t="s">
        <v>707</v>
      </c>
      <c r="F367" s="104" t="s">
        <v>56</v>
      </c>
      <c r="G367" s="34">
        <v>699.42</v>
      </c>
      <c r="H367" s="34"/>
      <c r="I367" s="34"/>
    </row>
    <row r="368" spans="1:9" ht="46.5" customHeight="1">
      <c r="A368" s="86">
        <v>297</v>
      </c>
      <c r="B368" s="19" t="s">
        <v>769</v>
      </c>
      <c r="C368" s="104" t="s">
        <v>496</v>
      </c>
      <c r="D368" s="104" t="s">
        <v>510</v>
      </c>
      <c r="E368" s="104" t="s">
        <v>770</v>
      </c>
      <c r="F368" s="104" t="s">
        <v>56</v>
      </c>
      <c r="G368" s="34">
        <v>6649</v>
      </c>
      <c r="H368" s="34"/>
      <c r="I368" s="34"/>
    </row>
    <row r="369" spans="1:9" ht="22.5" customHeight="1">
      <c r="A369" s="83">
        <v>298</v>
      </c>
      <c r="B369" s="9" t="s">
        <v>22</v>
      </c>
      <c r="C369" s="21" t="s">
        <v>487</v>
      </c>
      <c r="D369" s="21" t="s">
        <v>510</v>
      </c>
      <c r="E369" s="21" t="s">
        <v>48</v>
      </c>
      <c r="F369" s="21"/>
      <c r="G369" s="11">
        <f>G371+G372</f>
        <v>280.15999999999997</v>
      </c>
      <c r="H369" s="11">
        <f>H371+H372</f>
        <v>0</v>
      </c>
      <c r="I369" s="11">
        <f>I371+I372</f>
        <v>0</v>
      </c>
    </row>
    <row r="370" spans="1:9" ht="36.75" customHeight="1" hidden="1">
      <c r="A370" s="83"/>
      <c r="B370" s="27" t="s">
        <v>161</v>
      </c>
      <c r="C370" s="21" t="s">
        <v>263</v>
      </c>
      <c r="D370" s="21"/>
      <c r="E370" s="21"/>
      <c r="F370" s="21"/>
      <c r="G370" s="11">
        <f>23.09-14.11-8.98</f>
        <v>0</v>
      </c>
      <c r="H370" s="25">
        <v>0</v>
      </c>
      <c r="I370" s="11">
        <v>0</v>
      </c>
    </row>
    <row r="371" spans="1:9" ht="53.25" customHeight="1">
      <c r="A371" s="83">
        <v>299</v>
      </c>
      <c r="B371" s="27" t="s">
        <v>593</v>
      </c>
      <c r="C371" s="21" t="s">
        <v>487</v>
      </c>
      <c r="D371" s="21" t="s">
        <v>510</v>
      </c>
      <c r="E371" s="21" t="s">
        <v>511</v>
      </c>
      <c r="F371" s="21" t="s">
        <v>34</v>
      </c>
      <c r="G371" s="11">
        <f>90+85.2</f>
        <v>175.2</v>
      </c>
      <c r="H371" s="25">
        <v>0</v>
      </c>
      <c r="I371" s="11">
        <v>0</v>
      </c>
    </row>
    <row r="372" spans="1:9" ht="30.75" customHeight="1">
      <c r="A372" s="83">
        <v>300</v>
      </c>
      <c r="B372" s="27" t="s">
        <v>0</v>
      </c>
      <c r="C372" s="21" t="s">
        <v>487</v>
      </c>
      <c r="D372" s="21" t="s">
        <v>510</v>
      </c>
      <c r="E372" s="21" t="s">
        <v>512</v>
      </c>
      <c r="F372" s="21" t="s">
        <v>34</v>
      </c>
      <c r="G372" s="11">
        <f>584.03-120-285-74.07</f>
        <v>104.95999999999998</v>
      </c>
      <c r="H372" s="25">
        <v>0</v>
      </c>
      <c r="I372" s="11">
        <v>0</v>
      </c>
    </row>
    <row r="373" spans="1:9" ht="21" customHeight="1">
      <c r="A373" s="51">
        <v>301</v>
      </c>
      <c r="B373" s="6" t="s">
        <v>315</v>
      </c>
      <c r="C373" s="115" t="s">
        <v>481</v>
      </c>
      <c r="D373" s="115" t="s">
        <v>513</v>
      </c>
      <c r="E373" s="115"/>
      <c r="F373" s="115"/>
      <c r="G373" s="11">
        <f>G374+G380+G385+G391</f>
        <v>8649.54</v>
      </c>
      <c r="H373" s="11">
        <f>H374+H380+H385+H391</f>
        <v>375</v>
      </c>
      <c r="I373" s="11">
        <f>I374+I380+I385+I391</f>
        <v>274.6</v>
      </c>
    </row>
    <row r="374" spans="1:9" ht="20.25" customHeight="1" hidden="1">
      <c r="A374" s="51">
        <v>195</v>
      </c>
      <c r="B374" s="10" t="s">
        <v>316</v>
      </c>
      <c r="C374" s="113" t="s">
        <v>558</v>
      </c>
      <c r="D374" s="113"/>
      <c r="E374" s="113"/>
      <c r="F374" s="113"/>
      <c r="G374" s="11">
        <f>G375+G379+G377+G378</f>
        <v>0</v>
      </c>
      <c r="H374" s="11">
        <f>H375+H379</f>
        <v>0</v>
      </c>
      <c r="I374" s="11">
        <f>I375+I379</f>
        <v>0</v>
      </c>
    </row>
    <row r="375" spans="1:9" ht="32.25" customHeight="1" hidden="1">
      <c r="A375" s="80"/>
      <c r="B375" s="29" t="s">
        <v>317</v>
      </c>
      <c r="C375" s="119" t="s">
        <v>195</v>
      </c>
      <c r="D375" s="119"/>
      <c r="E375" s="119"/>
      <c r="F375" s="119"/>
      <c r="G375" s="24">
        <f>G376</f>
        <v>0</v>
      </c>
      <c r="H375" s="24">
        <f>H376</f>
        <v>0</v>
      </c>
      <c r="I375" s="24">
        <f>I376</f>
        <v>0</v>
      </c>
    </row>
    <row r="376" spans="1:9" ht="114.75" customHeight="1" hidden="1">
      <c r="A376" s="83"/>
      <c r="B376" s="33" t="s">
        <v>576</v>
      </c>
      <c r="C376" s="21" t="s">
        <v>196</v>
      </c>
      <c r="D376" s="21"/>
      <c r="E376" s="21"/>
      <c r="F376" s="21"/>
      <c r="G376" s="11">
        <f>646.5+19.5-666</f>
        <v>0</v>
      </c>
      <c r="H376" s="11">
        <v>0</v>
      </c>
      <c r="I376" s="25">
        <v>0</v>
      </c>
    </row>
    <row r="377" spans="1:9" ht="81" customHeight="1" hidden="1">
      <c r="A377" s="83"/>
      <c r="B377" s="43" t="s">
        <v>220</v>
      </c>
      <c r="C377" s="21" t="s">
        <v>230</v>
      </c>
      <c r="D377" s="120"/>
      <c r="E377" s="120"/>
      <c r="F377" s="120"/>
      <c r="G377" s="32">
        <v>0</v>
      </c>
      <c r="H377" s="32">
        <v>0</v>
      </c>
      <c r="I377" s="44">
        <v>0</v>
      </c>
    </row>
    <row r="378" spans="1:9" ht="35.25" customHeight="1" hidden="1">
      <c r="A378" s="83"/>
      <c r="B378" s="43" t="s">
        <v>231</v>
      </c>
      <c r="C378" s="21" t="s">
        <v>221</v>
      </c>
      <c r="D378" s="120"/>
      <c r="E378" s="120"/>
      <c r="F378" s="120"/>
      <c r="G378" s="32">
        <v>0</v>
      </c>
      <c r="H378" s="32">
        <v>0</v>
      </c>
      <c r="I378" s="44">
        <v>0</v>
      </c>
    </row>
    <row r="379" spans="1:9" ht="65.25" customHeight="1" hidden="1">
      <c r="A379" s="86">
        <v>196</v>
      </c>
      <c r="B379" s="40" t="s">
        <v>261</v>
      </c>
      <c r="C379" s="104" t="s">
        <v>559</v>
      </c>
      <c r="D379" s="121"/>
      <c r="E379" s="121"/>
      <c r="F379" s="121"/>
      <c r="G379" s="41">
        <v>0</v>
      </c>
      <c r="H379" s="41">
        <v>0</v>
      </c>
      <c r="I379" s="42">
        <v>0</v>
      </c>
    </row>
    <row r="380" spans="1:9" ht="21.75" customHeight="1">
      <c r="A380" s="89">
        <v>302</v>
      </c>
      <c r="B380" s="31" t="s">
        <v>318</v>
      </c>
      <c r="C380" s="122" t="s">
        <v>481</v>
      </c>
      <c r="D380" s="122" t="s">
        <v>514</v>
      </c>
      <c r="E380" s="122"/>
      <c r="F380" s="122"/>
      <c r="G380" s="32">
        <f>G382+G381</f>
        <v>1500.7</v>
      </c>
      <c r="H380" s="32">
        <f>H382+H381</f>
        <v>375</v>
      </c>
      <c r="I380" s="32">
        <f>I382+I381</f>
        <v>274.6</v>
      </c>
    </row>
    <row r="381" spans="1:9" ht="23.25" customHeight="1">
      <c r="A381" s="80">
        <v>303</v>
      </c>
      <c r="B381" s="48" t="s">
        <v>152</v>
      </c>
      <c r="C381" s="119" t="s">
        <v>481</v>
      </c>
      <c r="D381" s="123" t="s">
        <v>514</v>
      </c>
      <c r="E381" s="123" t="s">
        <v>515</v>
      </c>
      <c r="F381" s="123" t="s">
        <v>61</v>
      </c>
      <c r="G381" s="47">
        <v>0</v>
      </c>
      <c r="H381" s="47">
        <v>0</v>
      </c>
      <c r="I381" s="47">
        <v>0</v>
      </c>
    </row>
    <row r="382" spans="1:9" ht="26.25" customHeight="1">
      <c r="A382" s="80">
        <v>304</v>
      </c>
      <c r="B382" s="29" t="s">
        <v>214</v>
      </c>
      <c r="C382" s="119" t="s">
        <v>481</v>
      </c>
      <c r="D382" s="119" t="s">
        <v>514</v>
      </c>
      <c r="E382" s="119" t="s">
        <v>630</v>
      </c>
      <c r="F382" s="119"/>
      <c r="G382" s="24">
        <f>G383+G384</f>
        <v>1500.7</v>
      </c>
      <c r="H382" s="24">
        <f>H383+H384</f>
        <v>375</v>
      </c>
      <c r="I382" s="24">
        <f>I383+I384</f>
        <v>274.6</v>
      </c>
    </row>
    <row r="383" spans="1:9" ht="93" customHeight="1">
      <c r="A383" s="83">
        <v>305</v>
      </c>
      <c r="B383" s="26" t="s">
        <v>76</v>
      </c>
      <c r="C383" s="21" t="s">
        <v>496</v>
      </c>
      <c r="D383" s="21" t="s">
        <v>514</v>
      </c>
      <c r="E383" s="21" t="s">
        <v>630</v>
      </c>
      <c r="F383" s="21" t="s">
        <v>56</v>
      </c>
      <c r="G383" s="11">
        <f>530.5+955.2</f>
        <v>1485.7</v>
      </c>
      <c r="H383" s="11">
        <v>375</v>
      </c>
      <c r="I383" s="11">
        <v>274.6</v>
      </c>
    </row>
    <row r="384" spans="1:9" ht="109.5" customHeight="1">
      <c r="A384" s="83">
        <v>306</v>
      </c>
      <c r="B384" s="26" t="s">
        <v>215</v>
      </c>
      <c r="C384" s="21" t="s">
        <v>481</v>
      </c>
      <c r="D384" s="21" t="s">
        <v>514</v>
      </c>
      <c r="E384" s="21" t="s">
        <v>630</v>
      </c>
      <c r="F384" s="21" t="s">
        <v>509</v>
      </c>
      <c r="G384" s="11">
        <v>15</v>
      </c>
      <c r="H384" s="11">
        <v>0</v>
      </c>
      <c r="I384" s="11">
        <v>0</v>
      </c>
    </row>
    <row r="385" spans="1:9" ht="33.75" customHeight="1" hidden="1">
      <c r="A385" s="83">
        <v>196</v>
      </c>
      <c r="B385" s="27" t="s">
        <v>216</v>
      </c>
      <c r="C385" s="21" t="s">
        <v>217</v>
      </c>
      <c r="D385" s="21"/>
      <c r="E385" s="21"/>
      <c r="F385" s="21"/>
      <c r="G385" s="11">
        <f>G389+G386+G388+G387</f>
        <v>0</v>
      </c>
      <c r="H385" s="11">
        <f>H389+H386+H388+H387</f>
        <v>0</v>
      </c>
      <c r="I385" s="11">
        <f>I389+I386+I388+I387</f>
        <v>0</v>
      </c>
    </row>
    <row r="386" spans="1:9" ht="35.25" customHeight="1" hidden="1">
      <c r="A386" s="83"/>
      <c r="B386" s="27" t="s">
        <v>571</v>
      </c>
      <c r="C386" s="21" t="s">
        <v>570</v>
      </c>
      <c r="D386" s="21"/>
      <c r="E386" s="21"/>
      <c r="F386" s="21"/>
      <c r="G386" s="11">
        <v>0</v>
      </c>
      <c r="H386" s="11">
        <v>0</v>
      </c>
      <c r="I386" s="11">
        <v>0</v>
      </c>
    </row>
    <row r="387" spans="1:9" ht="71.25" customHeight="1" hidden="1">
      <c r="A387" s="83"/>
      <c r="B387" s="27" t="s">
        <v>191</v>
      </c>
      <c r="C387" s="21" t="s">
        <v>190</v>
      </c>
      <c r="D387" s="21"/>
      <c r="E387" s="21"/>
      <c r="F387" s="21"/>
      <c r="G387" s="11">
        <v>0</v>
      </c>
      <c r="H387" s="11">
        <v>0</v>
      </c>
      <c r="I387" s="11">
        <v>0</v>
      </c>
    </row>
    <row r="388" spans="1:9" ht="84" customHeight="1" hidden="1">
      <c r="A388" s="83">
        <v>197</v>
      </c>
      <c r="B388" s="26" t="s">
        <v>8</v>
      </c>
      <c r="C388" s="21" t="s">
        <v>572</v>
      </c>
      <c r="D388" s="21"/>
      <c r="E388" s="21"/>
      <c r="F388" s="21"/>
      <c r="G388" s="11">
        <v>0</v>
      </c>
      <c r="H388" s="25">
        <v>0</v>
      </c>
      <c r="I388" s="11">
        <v>0</v>
      </c>
    </row>
    <row r="389" spans="1:9" ht="34.5" customHeight="1" hidden="1">
      <c r="A389" s="83">
        <v>198</v>
      </c>
      <c r="B389" s="27" t="s">
        <v>22</v>
      </c>
      <c r="C389" s="21" t="s">
        <v>218</v>
      </c>
      <c r="D389" s="21"/>
      <c r="E389" s="21"/>
      <c r="F389" s="21"/>
      <c r="G389" s="11">
        <f>G390</f>
        <v>0</v>
      </c>
      <c r="H389" s="11">
        <f>H390</f>
        <v>0</v>
      </c>
      <c r="I389" s="11">
        <f>I390</f>
        <v>0</v>
      </c>
    </row>
    <row r="390" spans="1:9" ht="66" customHeight="1" hidden="1">
      <c r="A390" s="83">
        <v>199</v>
      </c>
      <c r="B390" s="38" t="s">
        <v>187</v>
      </c>
      <c r="C390" s="21" t="s">
        <v>186</v>
      </c>
      <c r="D390" s="21"/>
      <c r="E390" s="21"/>
      <c r="F390" s="21"/>
      <c r="G390" s="11">
        <v>0</v>
      </c>
      <c r="H390" s="25">
        <v>0</v>
      </c>
      <c r="I390" s="11">
        <v>0</v>
      </c>
    </row>
    <row r="391" spans="1:9" ht="24.75" customHeight="1">
      <c r="A391" s="83">
        <v>307</v>
      </c>
      <c r="B391" s="38" t="s">
        <v>233</v>
      </c>
      <c r="C391" s="21" t="s">
        <v>487</v>
      </c>
      <c r="D391" s="21" t="s">
        <v>516</v>
      </c>
      <c r="E391" s="21"/>
      <c r="F391" s="21"/>
      <c r="G391" s="11">
        <f>G394+G399+G392+G393</f>
        <v>7148.84</v>
      </c>
      <c r="H391" s="11">
        <f>H394</f>
        <v>0</v>
      </c>
      <c r="I391" s="11">
        <f>I394</f>
        <v>0</v>
      </c>
    </row>
    <row r="392" spans="1:9" ht="50.25" customHeight="1">
      <c r="A392" s="83">
        <v>308</v>
      </c>
      <c r="B392" s="38" t="s">
        <v>652</v>
      </c>
      <c r="C392" s="21" t="s">
        <v>496</v>
      </c>
      <c r="D392" s="21" t="s">
        <v>516</v>
      </c>
      <c r="E392" s="21" t="s">
        <v>651</v>
      </c>
      <c r="F392" s="21" t="s">
        <v>56</v>
      </c>
      <c r="G392" s="11">
        <f>1260.72-851.88</f>
        <v>408.84000000000003</v>
      </c>
      <c r="H392" s="11"/>
      <c r="I392" s="11"/>
    </row>
    <row r="393" spans="1:9" ht="50.25" customHeight="1">
      <c r="A393" s="83">
        <v>309</v>
      </c>
      <c r="B393" s="38" t="s">
        <v>727</v>
      </c>
      <c r="C393" s="21" t="s">
        <v>496</v>
      </c>
      <c r="D393" s="21" t="s">
        <v>516</v>
      </c>
      <c r="E393" s="21" t="s">
        <v>728</v>
      </c>
      <c r="F393" s="21" t="s">
        <v>56</v>
      </c>
      <c r="G393" s="11">
        <v>6000</v>
      </c>
      <c r="H393" s="11"/>
      <c r="I393" s="11"/>
    </row>
    <row r="394" spans="1:9" ht="21.75" customHeight="1">
      <c r="A394" s="83">
        <v>310</v>
      </c>
      <c r="B394" s="9" t="s">
        <v>22</v>
      </c>
      <c r="C394" s="21" t="s">
        <v>487</v>
      </c>
      <c r="D394" s="21" t="s">
        <v>516</v>
      </c>
      <c r="E394" s="21" t="s">
        <v>48</v>
      </c>
      <c r="F394" s="21"/>
      <c r="G394" s="11">
        <f>G395+G396+G398</f>
        <v>600</v>
      </c>
      <c r="H394" s="11">
        <f>H395+H396+H398</f>
        <v>0</v>
      </c>
      <c r="I394" s="11">
        <f>I395+I396+I398</f>
        <v>0</v>
      </c>
    </row>
    <row r="395" spans="1:9" ht="192" customHeight="1" hidden="1">
      <c r="A395" s="83"/>
      <c r="B395" s="8"/>
      <c r="C395" s="21"/>
      <c r="D395" s="21"/>
      <c r="E395" s="21"/>
      <c r="F395" s="21"/>
      <c r="G395" s="11"/>
      <c r="H395" s="11"/>
      <c r="I395" s="11"/>
    </row>
    <row r="396" spans="1:9" ht="29.25" customHeight="1" hidden="1">
      <c r="A396" s="83">
        <v>265</v>
      </c>
      <c r="B396" s="12"/>
      <c r="C396" s="21"/>
      <c r="D396" s="21"/>
      <c r="E396" s="21"/>
      <c r="F396" s="21"/>
      <c r="G396" s="11"/>
      <c r="H396" s="11">
        <f>H397</f>
        <v>0</v>
      </c>
      <c r="I396" s="11">
        <f>I397</f>
        <v>0</v>
      </c>
    </row>
    <row r="397" spans="1:9" ht="36" customHeight="1" hidden="1">
      <c r="A397" s="83">
        <v>266</v>
      </c>
      <c r="B397" s="12"/>
      <c r="C397" s="21"/>
      <c r="D397" s="21"/>
      <c r="E397" s="21"/>
      <c r="F397" s="21"/>
      <c r="G397" s="11"/>
      <c r="H397" s="25">
        <v>0</v>
      </c>
      <c r="I397" s="11">
        <v>0</v>
      </c>
    </row>
    <row r="398" spans="1:9" ht="49.5" customHeight="1">
      <c r="A398" s="83">
        <v>311</v>
      </c>
      <c r="B398" s="38" t="s">
        <v>277</v>
      </c>
      <c r="C398" s="21" t="s">
        <v>487</v>
      </c>
      <c r="D398" s="21" t="s">
        <v>516</v>
      </c>
      <c r="E398" s="21" t="s">
        <v>53</v>
      </c>
      <c r="F398" s="21" t="s">
        <v>34</v>
      </c>
      <c r="G398" s="11">
        <v>600</v>
      </c>
      <c r="H398" s="25">
        <v>0</v>
      </c>
      <c r="I398" s="11">
        <v>0</v>
      </c>
    </row>
    <row r="399" spans="1:9" ht="47.25" customHeight="1">
      <c r="A399" s="83">
        <v>312</v>
      </c>
      <c r="B399" s="38" t="s">
        <v>198</v>
      </c>
      <c r="C399" s="21" t="s">
        <v>487</v>
      </c>
      <c r="D399" s="21" t="s">
        <v>516</v>
      </c>
      <c r="E399" s="21" t="s">
        <v>238</v>
      </c>
      <c r="F399" s="21" t="s">
        <v>34</v>
      </c>
      <c r="G399" s="11">
        <v>140</v>
      </c>
      <c r="H399" s="25">
        <v>0</v>
      </c>
      <c r="I399" s="11">
        <v>0</v>
      </c>
    </row>
    <row r="400" spans="1:9" ht="21" customHeight="1" hidden="1">
      <c r="A400" s="83"/>
      <c r="B400" s="10"/>
      <c r="C400" s="101"/>
      <c r="D400" s="102"/>
      <c r="E400" s="21"/>
      <c r="F400" s="21"/>
      <c r="G400" s="11"/>
      <c r="H400" s="25"/>
      <c r="I400" s="11"/>
    </row>
    <row r="401" spans="1:9" ht="18.75" customHeight="1" hidden="1">
      <c r="A401" s="83"/>
      <c r="B401" s="10"/>
      <c r="C401" s="107"/>
      <c r="D401" s="108"/>
      <c r="E401" s="107"/>
      <c r="F401" s="21"/>
      <c r="G401" s="11"/>
      <c r="H401" s="25"/>
      <c r="I401" s="11"/>
    </row>
    <row r="402" spans="1:9" ht="33" customHeight="1" hidden="1">
      <c r="A402" s="83"/>
      <c r="B402" s="13"/>
      <c r="C402" s="109"/>
      <c r="D402" s="110"/>
      <c r="E402" s="109"/>
      <c r="F402" s="21"/>
      <c r="G402" s="11"/>
      <c r="H402" s="25"/>
      <c r="I402" s="11"/>
    </row>
    <row r="403" spans="1:9" ht="19.5" customHeight="1" hidden="1">
      <c r="A403" s="83"/>
      <c r="B403" s="9"/>
      <c r="C403" s="21"/>
      <c r="D403" s="21"/>
      <c r="E403" s="21"/>
      <c r="F403" s="21"/>
      <c r="G403" s="11"/>
      <c r="H403" s="25"/>
      <c r="I403" s="11"/>
    </row>
    <row r="404" spans="1:9" ht="17.25" customHeight="1">
      <c r="A404" s="99">
        <v>313</v>
      </c>
      <c r="B404" s="93" t="s">
        <v>302</v>
      </c>
      <c r="C404" s="105" t="s">
        <v>487</v>
      </c>
      <c r="D404" s="105" t="s">
        <v>518</v>
      </c>
      <c r="E404" s="105"/>
      <c r="F404" s="105"/>
      <c r="G404" s="45">
        <f>G405</f>
        <v>1401.33</v>
      </c>
      <c r="H404" s="45">
        <f>H405</f>
        <v>1270.2</v>
      </c>
      <c r="I404" s="45">
        <f>I405</f>
        <v>1279.9</v>
      </c>
    </row>
    <row r="405" spans="1:9" ht="33" customHeight="1">
      <c r="A405" s="83">
        <v>314</v>
      </c>
      <c r="B405" s="9" t="s">
        <v>14</v>
      </c>
      <c r="C405" s="21" t="s">
        <v>487</v>
      </c>
      <c r="D405" s="21" t="s">
        <v>519</v>
      </c>
      <c r="E405" s="21"/>
      <c r="F405" s="21"/>
      <c r="G405" s="7">
        <f>G412+G408+G410+G414+G415+G419+G407+G406</f>
        <v>1401.33</v>
      </c>
      <c r="H405" s="7">
        <f>H412+H408+H410+H414+H415</f>
        <v>1270.2</v>
      </c>
      <c r="I405" s="7">
        <f>I412+I408+I410+I414+I415</f>
        <v>1279.9</v>
      </c>
    </row>
    <row r="406" spans="1:9" ht="48" customHeight="1">
      <c r="A406" s="83">
        <v>315</v>
      </c>
      <c r="B406" s="9" t="s">
        <v>688</v>
      </c>
      <c r="C406" s="21" t="s">
        <v>496</v>
      </c>
      <c r="D406" s="21" t="s">
        <v>519</v>
      </c>
      <c r="E406" s="21" t="s">
        <v>689</v>
      </c>
      <c r="F406" s="21" t="s">
        <v>56</v>
      </c>
      <c r="G406" s="7">
        <v>94.5</v>
      </c>
      <c r="H406" s="7"/>
      <c r="I406" s="7"/>
    </row>
    <row r="407" spans="1:9" ht="96.75" customHeight="1">
      <c r="A407" s="83">
        <v>316</v>
      </c>
      <c r="B407" s="9" t="s">
        <v>672</v>
      </c>
      <c r="C407" s="21" t="s">
        <v>496</v>
      </c>
      <c r="D407" s="21" t="s">
        <v>519</v>
      </c>
      <c r="E407" s="21" t="s">
        <v>631</v>
      </c>
      <c r="F407" s="21" t="s">
        <v>30</v>
      </c>
      <c r="G407" s="7">
        <f>94.03+38.5+62.8</f>
        <v>195.32999999999998</v>
      </c>
      <c r="H407" s="7"/>
      <c r="I407" s="7"/>
    </row>
    <row r="408" spans="1:9" ht="27" customHeight="1">
      <c r="A408" s="83">
        <v>317</v>
      </c>
      <c r="B408" s="10" t="s">
        <v>340</v>
      </c>
      <c r="C408" s="21" t="s">
        <v>487</v>
      </c>
      <c r="D408" s="21" t="s">
        <v>519</v>
      </c>
      <c r="E408" s="21" t="s">
        <v>520</v>
      </c>
      <c r="F408" s="21"/>
      <c r="G408" s="11">
        <f>G409</f>
        <v>860.4</v>
      </c>
      <c r="H408" s="5">
        <f>H409</f>
        <v>860.4</v>
      </c>
      <c r="I408" s="5">
        <f>I409</f>
        <v>868.8</v>
      </c>
    </row>
    <row r="409" spans="1:9" ht="80.25" customHeight="1">
      <c r="A409" s="83">
        <v>318</v>
      </c>
      <c r="B409" s="12" t="s">
        <v>341</v>
      </c>
      <c r="C409" s="21" t="s">
        <v>481</v>
      </c>
      <c r="D409" s="21" t="s">
        <v>519</v>
      </c>
      <c r="E409" s="21" t="s">
        <v>520</v>
      </c>
      <c r="F409" s="21" t="s">
        <v>27</v>
      </c>
      <c r="G409" s="11">
        <v>860.4</v>
      </c>
      <c r="H409" s="11">
        <v>860.4</v>
      </c>
      <c r="I409" s="11">
        <v>868.8</v>
      </c>
    </row>
    <row r="410" spans="1:9" ht="24.75" customHeight="1">
      <c r="A410" s="83">
        <v>319</v>
      </c>
      <c r="B410" s="9" t="s">
        <v>342</v>
      </c>
      <c r="C410" s="21" t="s">
        <v>487</v>
      </c>
      <c r="D410" s="21" t="s">
        <v>519</v>
      </c>
      <c r="E410" s="21" t="s">
        <v>521</v>
      </c>
      <c r="F410" s="21"/>
      <c r="G410" s="11">
        <f>G411</f>
        <v>161.1</v>
      </c>
      <c r="H410" s="11">
        <f>H411</f>
        <v>315.8</v>
      </c>
      <c r="I410" s="11">
        <f>I411</f>
        <v>317.1</v>
      </c>
    </row>
    <row r="411" spans="1:9" ht="79.5" customHeight="1">
      <c r="A411" s="83">
        <v>320</v>
      </c>
      <c r="B411" s="12" t="s">
        <v>343</v>
      </c>
      <c r="C411" s="21" t="s">
        <v>484</v>
      </c>
      <c r="D411" s="21" t="s">
        <v>519</v>
      </c>
      <c r="E411" s="21" t="s">
        <v>522</v>
      </c>
      <c r="F411" s="21" t="s">
        <v>27</v>
      </c>
      <c r="G411" s="11">
        <v>161.1</v>
      </c>
      <c r="H411" s="11">
        <v>315.8</v>
      </c>
      <c r="I411" s="11">
        <v>317.1</v>
      </c>
    </row>
    <row r="412" spans="1:9" ht="36.75" customHeight="1">
      <c r="A412" s="83">
        <v>321</v>
      </c>
      <c r="B412" s="9" t="s">
        <v>564</v>
      </c>
      <c r="C412" s="21" t="s">
        <v>481</v>
      </c>
      <c r="D412" s="21" t="s">
        <v>519</v>
      </c>
      <c r="E412" s="21" t="s">
        <v>523</v>
      </c>
      <c r="F412" s="21" t="s">
        <v>56</v>
      </c>
      <c r="G412" s="11">
        <v>80</v>
      </c>
      <c r="H412" s="11">
        <v>80</v>
      </c>
      <c r="I412" s="11">
        <v>80</v>
      </c>
    </row>
    <row r="413" spans="1:9" ht="0.75" customHeight="1" hidden="1">
      <c r="A413" s="83"/>
      <c r="B413" s="9"/>
      <c r="C413" s="21"/>
      <c r="D413" s="21"/>
      <c r="E413" s="21"/>
      <c r="F413" s="21"/>
      <c r="G413" s="11">
        <v>0</v>
      </c>
      <c r="H413" s="11">
        <v>0</v>
      </c>
      <c r="I413" s="11">
        <v>0</v>
      </c>
    </row>
    <row r="414" spans="1:9" ht="78.75" customHeight="1" hidden="1">
      <c r="A414" s="83"/>
      <c r="B414" s="96" t="s">
        <v>325</v>
      </c>
      <c r="C414" s="124" t="s">
        <v>591</v>
      </c>
      <c r="D414" s="124"/>
      <c r="E414" s="124"/>
      <c r="F414" s="124"/>
      <c r="G414" s="95">
        <v>0</v>
      </c>
      <c r="H414" s="95">
        <v>0</v>
      </c>
      <c r="I414" s="95">
        <v>0</v>
      </c>
    </row>
    <row r="415" spans="1:9" ht="20.25" customHeight="1">
      <c r="A415" s="83">
        <v>322</v>
      </c>
      <c r="B415" s="97" t="s">
        <v>22</v>
      </c>
      <c r="C415" s="125" t="s">
        <v>487</v>
      </c>
      <c r="D415" s="125" t="s">
        <v>519</v>
      </c>
      <c r="E415" s="125" t="s">
        <v>48</v>
      </c>
      <c r="F415" s="125"/>
      <c r="G415" s="98">
        <f>G417+G416+G418</f>
        <v>0</v>
      </c>
      <c r="H415" s="98">
        <f>H417+H416+H418</f>
        <v>14</v>
      </c>
      <c r="I415" s="98">
        <f>I417+I416+I418</f>
        <v>14</v>
      </c>
    </row>
    <row r="416" spans="1:9" ht="46.5" customHeight="1" hidden="1">
      <c r="A416" s="83"/>
      <c r="B416" s="96"/>
      <c r="C416" s="21"/>
      <c r="D416" s="21"/>
      <c r="E416" s="21"/>
      <c r="F416" s="21"/>
      <c r="G416" s="98"/>
      <c r="H416" s="98"/>
      <c r="I416" s="98"/>
    </row>
    <row r="417" spans="1:9" ht="63.75" customHeight="1" hidden="1">
      <c r="A417" s="83"/>
      <c r="B417" s="12"/>
      <c r="C417" s="21"/>
      <c r="D417" s="21"/>
      <c r="E417" s="21"/>
      <c r="F417" s="21"/>
      <c r="G417" s="34"/>
      <c r="H417" s="11"/>
      <c r="I417" s="11"/>
    </row>
    <row r="418" spans="1:9" ht="37.5" customHeight="1">
      <c r="A418" s="83">
        <v>323</v>
      </c>
      <c r="B418" s="9" t="s">
        <v>75</v>
      </c>
      <c r="C418" s="21" t="s">
        <v>487</v>
      </c>
      <c r="D418" s="21" t="s">
        <v>519</v>
      </c>
      <c r="E418" s="21" t="s">
        <v>402</v>
      </c>
      <c r="F418" s="21" t="s">
        <v>34</v>
      </c>
      <c r="G418" s="34">
        <f>14-14</f>
        <v>0</v>
      </c>
      <c r="H418" s="11">
        <v>14</v>
      </c>
      <c r="I418" s="11">
        <v>14</v>
      </c>
    </row>
    <row r="419" spans="1:9" ht="33.75" customHeight="1">
      <c r="A419" s="83">
        <v>324</v>
      </c>
      <c r="B419" s="9" t="s">
        <v>199</v>
      </c>
      <c r="C419" s="21" t="s">
        <v>487</v>
      </c>
      <c r="D419" s="21" t="s">
        <v>519</v>
      </c>
      <c r="E419" s="21" t="s">
        <v>524</v>
      </c>
      <c r="F419" s="21" t="s">
        <v>34</v>
      </c>
      <c r="G419" s="34">
        <v>10</v>
      </c>
      <c r="H419" s="11">
        <v>0</v>
      </c>
      <c r="I419" s="11">
        <v>0</v>
      </c>
    </row>
    <row r="420" spans="1:9" ht="20.25" customHeight="1">
      <c r="A420" s="83">
        <v>325</v>
      </c>
      <c r="B420" s="93" t="s">
        <v>158</v>
      </c>
      <c r="C420" s="105" t="s">
        <v>480</v>
      </c>
      <c r="D420" s="105" t="s">
        <v>394</v>
      </c>
      <c r="E420" s="105"/>
      <c r="F420" s="105"/>
      <c r="G420" s="11">
        <f>G425+G426+G421+G423</f>
        <v>2843.6000000000004</v>
      </c>
      <c r="H420" s="11">
        <f>H425+H426</f>
        <v>1170</v>
      </c>
      <c r="I420" s="11">
        <f>I425+I426</f>
        <v>1170</v>
      </c>
    </row>
    <row r="421" spans="1:9" ht="32.25" customHeight="1">
      <c r="A421" s="83">
        <v>326</v>
      </c>
      <c r="B421" s="93" t="s">
        <v>663</v>
      </c>
      <c r="C421" s="105" t="s">
        <v>496</v>
      </c>
      <c r="D421" s="105" t="s">
        <v>356</v>
      </c>
      <c r="E421" s="105" t="s">
        <v>632</v>
      </c>
      <c r="F421" s="105"/>
      <c r="G421" s="11">
        <f>G422</f>
        <v>341.95</v>
      </c>
      <c r="H421" s="11"/>
      <c r="I421" s="11"/>
    </row>
    <row r="422" spans="1:9" ht="20.25" customHeight="1">
      <c r="A422" s="83">
        <v>327</v>
      </c>
      <c r="B422" s="38" t="s">
        <v>633</v>
      </c>
      <c r="C422" s="105" t="s">
        <v>496</v>
      </c>
      <c r="D422" s="105" t="s">
        <v>356</v>
      </c>
      <c r="E422" s="105" t="s">
        <v>634</v>
      </c>
      <c r="F422" s="105" t="s">
        <v>56</v>
      </c>
      <c r="G422" s="11">
        <f>124.49+217.46</f>
        <v>341.95</v>
      </c>
      <c r="H422" s="11"/>
      <c r="I422" s="11"/>
    </row>
    <row r="423" spans="1:9" ht="20.25" customHeight="1">
      <c r="A423" s="83">
        <v>328</v>
      </c>
      <c r="B423" s="13" t="s">
        <v>571</v>
      </c>
      <c r="C423" s="105" t="s">
        <v>496</v>
      </c>
      <c r="D423" s="105" t="s">
        <v>356</v>
      </c>
      <c r="E423" s="105" t="s">
        <v>467</v>
      </c>
      <c r="F423" s="105"/>
      <c r="G423" s="11">
        <f>G424</f>
        <v>1451.65</v>
      </c>
      <c r="H423" s="11"/>
      <c r="I423" s="11"/>
    </row>
    <row r="424" spans="1:9" ht="51.75" customHeight="1">
      <c r="A424" s="83">
        <v>329</v>
      </c>
      <c r="B424" s="38" t="s">
        <v>749</v>
      </c>
      <c r="C424" s="105" t="s">
        <v>496</v>
      </c>
      <c r="D424" s="105" t="s">
        <v>356</v>
      </c>
      <c r="E424" s="105" t="s">
        <v>635</v>
      </c>
      <c r="F424" s="105" t="s">
        <v>56</v>
      </c>
      <c r="G424" s="11">
        <f>412.6+1039.05</f>
        <v>1451.65</v>
      </c>
      <c r="H424" s="11"/>
      <c r="I424" s="11"/>
    </row>
    <row r="425" spans="1:9" ht="34.5" customHeight="1">
      <c r="A425" s="83">
        <v>330</v>
      </c>
      <c r="B425" s="19" t="s">
        <v>232</v>
      </c>
      <c r="C425" s="104" t="s">
        <v>480</v>
      </c>
      <c r="D425" s="104" t="s">
        <v>356</v>
      </c>
      <c r="E425" s="104" t="s">
        <v>525</v>
      </c>
      <c r="F425" s="104" t="s">
        <v>526</v>
      </c>
      <c r="G425" s="34">
        <v>450</v>
      </c>
      <c r="H425" s="34">
        <v>520</v>
      </c>
      <c r="I425" s="34">
        <v>520</v>
      </c>
    </row>
    <row r="426" spans="1:9" ht="48" customHeight="1">
      <c r="A426" s="83">
        <v>331</v>
      </c>
      <c r="B426" s="40" t="s">
        <v>261</v>
      </c>
      <c r="C426" s="104" t="s">
        <v>480</v>
      </c>
      <c r="D426" s="104" t="s">
        <v>356</v>
      </c>
      <c r="E426" s="104" t="s">
        <v>527</v>
      </c>
      <c r="F426" s="104" t="s">
        <v>528</v>
      </c>
      <c r="G426" s="34">
        <v>600</v>
      </c>
      <c r="H426" s="34">
        <v>650</v>
      </c>
      <c r="I426" s="34">
        <v>650</v>
      </c>
    </row>
    <row r="427" spans="1:9" ht="22.5" customHeight="1" hidden="1">
      <c r="A427" s="51">
        <v>238</v>
      </c>
      <c r="B427" s="13" t="s">
        <v>236</v>
      </c>
      <c r="C427" s="115" t="s">
        <v>560</v>
      </c>
      <c r="D427" s="115"/>
      <c r="E427" s="115"/>
      <c r="F427" s="115"/>
      <c r="G427" s="11">
        <f aca="true" t="shared" si="11" ref="G427:I429">G428</f>
        <v>0</v>
      </c>
      <c r="H427" s="11">
        <f t="shared" si="11"/>
        <v>0</v>
      </c>
      <c r="I427" s="11">
        <f t="shared" si="11"/>
        <v>0</v>
      </c>
    </row>
    <row r="428" spans="1:9" ht="22.5" customHeight="1" hidden="1">
      <c r="A428" s="51">
        <v>239</v>
      </c>
      <c r="B428" s="9" t="s">
        <v>246</v>
      </c>
      <c r="C428" s="113" t="s">
        <v>561</v>
      </c>
      <c r="D428" s="113"/>
      <c r="E428" s="113"/>
      <c r="F428" s="113"/>
      <c r="G428" s="11">
        <f t="shared" si="11"/>
        <v>0</v>
      </c>
      <c r="H428" s="11">
        <f t="shared" si="11"/>
        <v>0</v>
      </c>
      <c r="I428" s="11">
        <f t="shared" si="11"/>
        <v>0</v>
      </c>
    </row>
    <row r="429" spans="1:9" ht="34.5" customHeight="1" hidden="1">
      <c r="A429" s="83">
        <v>240</v>
      </c>
      <c r="B429" s="9" t="s">
        <v>328</v>
      </c>
      <c r="C429" s="21" t="s">
        <v>562</v>
      </c>
      <c r="D429" s="21"/>
      <c r="E429" s="21"/>
      <c r="F429" s="21"/>
      <c r="G429" s="11">
        <f t="shared" si="11"/>
        <v>0</v>
      </c>
      <c r="H429" s="11">
        <f t="shared" si="11"/>
        <v>0</v>
      </c>
      <c r="I429" s="11">
        <f t="shared" si="11"/>
        <v>0</v>
      </c>
    </row>
    <row r="430" spans="1:9" ht="51" customHeight="1" hidden="1">
      <c r="A430" s="83">
        <v>241</v>
      </c>
      <c r="B430" s="9" t="s">
        <v>327</v>
      </c>
      <c r="C430" s="21" t="s">
        <v>563</v>
      </c>
      <c r="D430" s="21"/>
      <c r="E430" s="21"/>
      <c r="F430" s="21"/>
      <c r="G430" s="11"/>
      <c r="H430" s="11"/>
      <c r="I430" s="11"/>
    </row>
    <row r="431" spans="1:9" ht="54" customHeight="1" hidden="1">
      <c r="A431" s="86">
        <v>204</v>
      </c>
      <c r="B431" s="19"/>
      <c r="C431" s="104"/>
      <c r="D431" s="104"/>
      <c r="E431" s="104"/>
      <c r="F431" s="104"/>
      <c r="G431" s="34"/>
      <c r="H431" s="34"/>
      <c r="I431" s="34"/>
    </row>
    <row r="432" spans="1:9" ht="17.25" customHeight="1">
      <c r="A432" s="86">
        <v>332</v>
      </c>
      <c r="B432" s="13" t="s">
        <v>236</v>
      </c>
      <c r="C432" s="104" t="s">
        <v>496</v>
      </c>
      <c r="D432" s="104" t="s">
        <v>551</v>
      </c>
      <c r="E432" s="104"/>
      <c r="F432" s="104"/>
      <c r="G432" s="34">
        <f>G433</f>
        <v>3935.37</v>
      </c>
      <c r="H432" s="34"/>
      <c r="I432" s="34"/>
    </row>
    <row r="433" spans="1:9" ht="15.75" customHeight="1">
      <c r="A433" s="86">
        <v>333</v>
      </c>
      <c r="B433" s="9" t="s">
        <v>737</v>
      </c>
      <c r="C433" s="104" t="s">
        <v>496</v>
      </c>
      <c r="D433" s="104" t="s">
        <v>738</v>
      </c>
      <c r="E433" s="104"/>
      <c r="F433" s="104"/>
      <c r="G433" s="34">
        <f>G434</f>
        <v>3935.37</v>
      </c>
      <c r="H433" s="34"/>
      <c r="I433" s="34"/>
    </row>
    <row r="434" spans="1:9" ht="54" customHeight="1">
      <c r="A434" s="86">
        <v>334</v>
      </c>
      <c r="B434" s="133" t="s">
        <v>743</v>
      </c>
      <c r="C434" s="104" t="s">
        <v>496</v>
      </c>
      <c r="D434" s="104" t="s">
        <v>738</v>
      </c>
      <c r="E434" s="104" t="s">
        <v>744</v>
      </c>
      <c r="F434" s="104" t="s">
        <v>34</v>
      </c>
      <c r="G434" s="34">
        <v>3935.37</v>
      </c>
      <c r="H434" s="34"/>
      <c r="I434" s="34"/>
    </row>
    <row r="435" spans="1:9" ht="48.75" customHeight="1">
      <c r="A435" s="88" t="s">
        <v>777</v>
      </c>
      <c r="B435" s="28" t="s">
        <v>619</v>
      </c>
      <c r="C435" s="21" t="s">
        <v>219</v>
      </c>
      <c r="D435" s="21"/>
      <c r="E435" s="21"/>
      <c r="F435" s="21"/>
      <c r="G435" s="22">
        <f>G436+G452+G489+G502</f>
        <v>22830.68</v>
      </c>
      <c r="H435" s="22">
        <f>H436+H452+H489+H502</f>
        <v>18069.85</v>
      </c>
      <c r="I435" s="22">
        <f>I436+I452+I489+I502</f>
        <v>18688.14</v>
      </c>
    </row>
    <row r="436" spans="1:9" ht="16.5" customHeight="1">
      <c r="A436" s="51">
        <v>336</v>
      </c>
      <c r="B436" s="6" t="s">
        <v>24</v>
      </c>
      <c r="C436" s="115" t="s">
        <v>529</v>
      </c>
      <c r="D436" s="115" t="s">
        <v>252</v>
      </c>
      <c r="E436" s="115"/>
      <c r="F436" s="115"/>
      <c r="G436" s="11">
        <f>G437+G448</f>
        <v>5610.24</v>
      </c>
      <c r="H436" s="11">
        <f>H437+H448</f>
        <v>4058.13</v>
      </c>
      <c r="I436" s="11">
        <f>I437+I448</f>
        <v>4058.13</v>
      </c>
    </row>
    <row r="437" spans="1:9" ht="17.25" customHeight="1">
      <c r="A437" s="51">
        <v>337</v>
      </c>
      <c r="B437" s="10" t="s">
        <v>78</v>
      </c>
      <c r="C437" s="113" t="s">
        <v>529</v>
      </c>
      <c r="D437" s="113" t="s">
        <v>28</v>
      </c>
      <c r="E437" s="113"/>
      <c r="F437" s="113"/>
      <c r="G437" s="11">
        <f>G438+G440+G447</f>
        <v>4922.48</v>
      </c>
      <c r="H437" s="11">
        <f>H438+H440</f>
        <v>4058.13</v>
      </c>
      <c r="I437" s="11">
        <f>I438+I440</f>
        <v>4058.13</v>
      </c>
    </row>
    <row r="438" spans="1:9" ht="20.25" customHeight="1">
      <c r="A438" s="83">
        <v>338</v>
      </c>
      <c r="B438" s="9" t="s">
        <v>80</v>
      </c>
      <c r="C438" s="21" t="s">
        <v>529</v>
      </c>
      <c r="D438" s="21" t="s">
        <v>28</v>
      </c>
      <c r="E438" s="21" t="s">
        <v>41</v>
      </c>
      <c r="F438" s="21"/>
      <c r="G438" s="11">
        <f>G439</f>
        <v>4567.28</v>
      </c>
      <c r="H438" s="11">
        <f>H439</f>
        <v>4058.13</v>
      </c>
      <c r="I438" s="11">
        <f>I439</f>
        <v>4058.13</v>
      </c>
    </row>
    <row r="439" spans="1:9" ht="39" customHeight="1">
      <c r="A439" s="83">
        <v>339</v>
      </c>
      <c r="B439" s="9" t="s">
        <v>116</v>
      </c>
      <c r="C439" s="21" t="s">
        <v>219</v>
      </c>
      <c r="D439" s="21" t="s">
        <v>28</v>
      </c>
      <c r="E439" s="21" t="s">
        <v>41</v>
      </c>
      <c r="F439" s="21"/>
      <c r="G439" s="11">
        <f>G442+G443+G444+G445+G446</f>
        <v>4567.28</v>
      </c>
      <c r="H439" s="11">
        <f>H442+H443+H444+H445</f>
        <v>4058.13</v>
      </c>
      <c r="I439" s="11">
        <f>I442+I443+I444+I445</f>
        <v>4058.13</v>
      </c>
    </row>
    <row r="440" spans="1:9" ht="54" customHeight="1" hidden="1">
      <c r="A440" s="83"/>
      <c r="B440" s="9" t="s">
        <v>598</v>
      </c>
      <c r="C440" s="21" t="s">
        <v>86</v>
      </c>
      <c r="D440" s="21"/>
      <c r="E440" s="21"/>
      <c r="F440" s="21"/>
      <c r="G440" s="11">
        <f>0.97-0.97</f>
        <v>0</v>
      </c>
      <c r="H440" s="11">
        <v>0</v>
      </c>
      <c r="I440" s="11">
        <v>0</v>
      </c>
    </row>
    <row r="441" spans="1:9" ht="81" customHeight="1" hidden="1">
      <c r="A441" s="83"/>
      <c r="B441" s="9" t="s">
        <v>82</v>
      </c>
      <c r="C441" s="21" t="s">
        <v>81</v>
      </c>
      <c r="D441" s="21"/>
      <c r="E441" s="21"/>
      <c r="F441" s="21"/>
      <c r="G441" s="11">
        <v>0</v>
      </c>
      <c r="H441" s="11">
        <v>0</v>
      </c>
      <c r="I441" s="11">
        <v>0</v>
      </c>
    </row>
    <row r="442" spans="1:9" ht="23.25" customHeight="1">
      <c r="A442" s="83">
        <v>340</v>
      </c>
      <c r="B442" s="9" t="s">
        <v>598</v>
      </c>
      <c r="C442" s="21" t="s">
        <v>529</v>
      </c>
      <c r="D442" s="21" t="s">
        <v>28</v>
      </c>
      <c r="E442" s="21" t="s">
        <v>42</v>
      </c>
      <c r="F442" s="21" t="s">
        <v>30</v>
      </c>
      <c r="G442" s="11">
        <f>3930.98+67.13+0.02+509.15</f>
        <v>4507.28</v>
      </c>
      <c r="H442" s="11">
        <v>3930.98</v>
      </c>
      <c r="I442" s="11">
        <v>3930.98</v>
      </c>
    </row>
    <row r="443" spans="1:9" ht="1.5" customHeight="1" hidden="1">
      <c r="A443" s="83">
        <v>249</v>
      </c>
      <c r="B443" s="9" t="s">
        <v>87</v>
      </c>
      <c r="C443" s="21" t="s">
        <v>554</v>
      </c>
      <c r="D443" s="21"/>
      <c r="E443" s="21"/>
      <c r="F443" s="21"/>
      <c r="G443" s="11"/>
      <c r="H443" s="11"/>
      <c r="I443" s="11"/>
    </row>
    <row r="444" spans="1:9" ht="38.25" customHeight="1" hidden="1">
      <c r="A444" s="83">
        <v>250</v>
      </c>
      <c r="B444" s="9" t="s">
        <v>577</v>
      </c>
      <c r="C444" s="21" t="s">
        <v>555</v>
      </c>
      <c r="D444" s="21"/>
      <c r="E444" s="21"/>
      <c r="F444" s="21"/>
      <c r="G444" s="11"/>
      <c r="H444" s="11"/>
      <c r="I444" s="11"/>
    </row>
    <row r="445" spans="1:9" ht="22.5" customHeight="1">
      <c r="A445" s="83">
        <v>341</v>
      </c>
      <c r="B445" s="9" t="s">
        <v>3</v>
      </c>
      <c r="C445" s="21" t="s">
        <v>529</v>
      </c>
      <c r="D445" s="21" t="s">
        <v>28</v>
      </c>
      <c r="E445" s="21" t="s">
        <v>43</v>
      </c>
      <c r="F445" s="21" t="s">
        <v>30</v>
      </c>
      <c r="G445" s="11">
        <f>127.15-67.15</f>
        <v>60</v>
      </c>
      <c r="H445" s="11">
        <v>127.15</v>
      </c>
      <c r="I445" s="11">
        <v>127.15</v>
      </c>
    </row>
    <row r="446" spans="1:9" ht="34.5" customHeight="1" hidden="1">
      <c r="A446" s="83">
        <v>317</v>
      </c>
      <c r="B446" s="9" t="s">
        <v>674</v>
      </c>
      <c r="C446" s="21" t="s">
        <v>377</v>
      </c>
      <c r="D446" s="21" t="s">
        <v>28</v>
      </c>
      <c r="E446" s="21" t="s">
        <v>673</v>
      </c>
      <c r="F446" s="21" t="s">
        <v>30</v>
      </c>
      <c r="G446" s="11">
        <v>0</v>
      </c>
      <c r="H446" s="11"/>
      <c r="I446" s="11"/>
    </row>
    <row r="447" spans="1:9" ht="67.5" customHeight="1">
      <c r="A447" s="83">
        <v>342</v>
      </c>
      <c r="B447" s="38" t="s">
        <v>716</v>
      </c>
      <c r="C447" s="21" t="s">
        <v>377</v>
      </c>
      <c r="D447" s="21" t="s">
        <v>28</v>
      </c>
      <c r="E447" s="21" t="s">
        <v>721</v>
      </c>
      <c r="F447" s="21" t="s">
        <v>30</v>
      </c>
      <c r="G447" s="11">
        <v>355.2</v>
      </c>
      <c r="H447" s="11"/>
      <c r="I447" s="11"/>
    </row>
    <row r="448" spans="1:9" ht="22.5" customHeight="1">
      <c r="A448" s="51">
        <v>343</v>
      </c>
      <c r="B448" s="9" t="s">
        <v>319</v>
      </c>
      <c r="C448" s="113" t="s">
        <v>529</v>
      </c>
      <c r="D448" s="113" t="s">
        <v>54</v>
      </c>
      <c r="E448" s="113"/>
      <c r="F448" s="113"/>
      <c r="G448" s="11">
        <f>G449+G451</f>
        <v>687.76</v>
      </c>
      <c r="H448" s="11">
        <f>H449</f>
        <v>0</v>
      </c>
      <c r="I448" s="11">
        <f>I449</f>
        <v>0</v>
      </c>
    </row>
    <row r="449" spans="1:9" ht="30.75" customHeight="1">
      <c r="A449" s="51">
        <v>344</v>
      </c>
      <c r="B449" s="9" t="s">
        <v>136</v>
      </c>
      <c r="C449" s="113" t="s">
        <v>529</v>
      </c>
      <c r="D449" s="113" t="s">
        <v>54</v>
      </c>
      <c r="E449" s="113" t="s">
        <v>530</v>
      </c>
      <c r="F449" s="113"/>
      <c r="G449" s="11">
        <f>G450</f>
        <v>667.76</v>
      </c>
      <c r="H449" s="11">
        <f>H450</f>
        <v>0</v>
      </c>
      <c r="I449" s="11">
        <f>I450</f>
        <v>0</v>
      </c>
    </row>
    <row r="450" spans="1:9" ht="19.5" customHeight="1">
      <c r="A450" s="83">
        <v>345</v>
      </c>
      <c r="B450" s="9" t="s">
        <v>293</v>
      </c>
      <c r="C450" s="21" t="s">
        <v>529</v>
      </c>
      <c r="D450" s="21" t="s">
        <v>54</v>
      </c>
      <c r="E450" s="21" t="s">
        <v>531</v>
      </c>
      <c r="F450" s="21" t="s">
        <v>61</v>
      </c>
      <c r="G450" s="11">
        <f>640+30-1.8-0.44</f>
        <v>667.76</v>
      </c>
      <c r="H450" s="11">
        <v>0</v>
      </c>
      <c r="I450" s="11">
        <v>0</v>
      </c>
    </row>
    <row r="451" spans="1:9" ht="31.5" customHeight="1">
      <c r="A451" s="83">
        <v>346</v>
      </c>
      <c r="B451" s="9" t="s">
        <v>243</v>
      </c>
      <c r="C451" s="21" t="s">
        <v>532</v>
      </c>
      <c r="D451" s="21" t="s">
        <v>54</v>
      </c>
      <c r="E451" s="21" t="s">
        <v>60</v>
      </c>
      <c r="F451" s="21" t="s">
        <v>61</v>
      </c>
      <c r="G451" s="11">
        <v>20</v>
      </c>
      <c r="H451" s="11">
        <v>0</v>
      </c>
      <c r="I451" s="11">
        <v>0</v>
      </c>
    </row>
    <row r="452" spans="1:9" ht="24.75" customHeight="1">
      <c r="A452" s="51">
        <v>347</v>
      </c>
      <c r="B452" s="13" t="s">
        <v>320</v>
      </c>
      <c r="C452" s="115" t="s">
        <v>219</v>
      </c>
      <c r="D452" s="115" t="s">
        <v>533</v>
      </c>
      <c r="E452" s="115"/>
      <c r="F452" s="115"/>
      <c r="G452" s="11">
        <f>G453+G482</f>
        <v>15939.8</v>
      </c>
      <c r="H452" s="11">
        <f>H453+H482</f>
        <v>14011.72</v>
      </c>
      <c r="I452" s="11">
        <f>I453+I482</f>
        <v>14630.009999999998</v>
      </c>
    </row>
    <row r="453" spans="1:9" ht="18" customHeight="1">
      <c r="A453" s="51">
        <v>348</v>
      </c>
      <c r="B453" s="10" t="s">
        <v>322</v>
      </c>
      <c r="C453" s="113" t="s">
        <v>529</v>
      </c>
      <c r="D453" s="113" t="s">
        <v>534</v>
      </c>
      <c r="E453" s="113"/>
      <c r="F453" s="113"/>
      <c r="G453" s="11">
        <f>G457+G466+G473+G476+G474+G454+G455+G475+G480+G456+G481</f>
        <v>12427.5</v>
      </c>
      <c r="H453" s="11">
        <f>H457+H466</f>
        <v>10730.81</v>
      </c>
      <c r="I453" s="11">
        <f>I457+I466</f>
        <v>10730.81</v>
      </c>
    </row>
    <row r="454" spans="1:9" ht="51" customHeight="1">
      <c r="A454" s="51">
        <v>349</v>
      </c>
      <c r="B454" s="38" t="s">
        <v>652</v>
      </c>
      <c r="C454" s="113" t="s">
        <v>377</v>
      </c>
      <c r="D454" s="113" t="s">
        <v>534</v>
      </c>
      <c r="E454" s="113" t="s">
        <v>651</v>
      </c>
      <c r="F454" s="113" t="s">
        <v>30</v>
      </c>
      <c r="G454" s="11">
        <v>147.22</v>
      </c>
      <c r="H454" s="11"/>
      <c r="I454" s="11"/>
    </row>
    <row r="455" spans="1:9" ht="51" customHeight="1">
      <c r="A455" s="51">
        <v>350</v>
      </c>
      <c r="B455" s="9" t="s">
        <v>714</v>
      </c>
      <c r="C455" s="113" t="s">
        <v>377</v>
      </c>
      <c r="D455" s="113" t="s">
        <v>534</v>
      </c>
      <c r="E455" s="113" t="s">
        <v>715</v>
      </c>
      <c r="F455" s="113" t="s">
        <v>30</v>
      </c>
      <c r="G455" s="11">
        <v>58.7</v>
      </c>
      <c r="H455" s="11"/>
      <c r="I455" s="11"/>
    </row>
    <row r="456" spans="1:9" ht="79.5" customHeight="1">
      <c r="A456" s="51">
        <v>351</v>
      </c>
      <c r="B456" s="9" t="s">
        <v>746</v>
      </c>
      <c r="C456" s="113" t="s">
        <v>377</v>
      </c>
      <c r="D456" s="113" t="s">
        <v>534</v>
      </c>
      <c r="E456" s="113" t="s">
        <v>747</v>
      </c>
      <c r="F456" s="113" t="s">
        <v>30</v>
      </c>
      <c r="G456" s="11">
        <v>0.06</v>
      </c>
      <c r="H456" s="11"/>
      <c r="I456" s="11"/>
    </row>
    <row r="457" spans="1:9" ht="37.5" customHeight="1">
      <c r="A457" s="83">
        <v>352</v>
      </c>
      <c r="B457" s="9" t="s">
        <v>323</v>
      </c>
      <c r="C457" s="21" t="s">
        <v>529</v>
      </c>
      <c r="D457" s="21" t="s">
        <v>534</v>
      </c>
      <c r="E457" s="21" t="s">
        <v>535</v>
      </c>
      <c r="F457" s="21"/>
      <c r="G457" s="11">
        <f>G461+G458</f>
        <v>6235.86</v>
      </c>
      <c r="H457" s="11">
        <f>H461</f>
        <v>5739.28</v>
      </c>
      <c r="I457" s="11">
        <f>I461</f>
        <v>5739.28</v>
      </c>
    </row>
    <row r="458" spans="1:9" ht="37.5" customHeight="1">
      <c r="A458" s="83">
        <v>353</v>
      </c>
      <c r="B458" s="9" t="s">
        <v>257</v>
      </c>
      <c r="C458" s="21" t="s">
        <v>219</v>
      </c>
      <c r="D458" s="21" t="s">
        <v>534</v>
      </c>
      <c r="E458" s="21" t="s">
        <v>543</v>
      </c>
      <c r="F458" s="21" t="s">
        <v>544</v>
      </c>
      <c r="G458" s="11">
        <f>G459+G460</f>
        <v>89.2</v>
      </c>
      <c r="H458" s="11"/>
      <c r="I458" s="11"/>
    </row>
    <row r="459" spans="1:9" ht="48" customHeight="1">
      <c r="A459" s="83">
        <v>354</v>
      </c>
      <c r="B459" s="9" t="s">
        <v>245</v>
      </c>
      <c r="C459" s="21" t="s">
        <v>529</v>
      </c>
      <c r="D459" s="21" t="s">
        <v>534</v>
      </c>
      <c r="E459" s="21" t="s">
        <v>545</v>
      </c>
      <c r="F459" s="21" t="s">
        <v>544</v>
      </c>
      <c r="G459" s="11">
        <v>88.31</v>
      </c>
      <c r="H459" s="11"/>
      <c r="I459" s="11"/>
    </row>
    <row r="460" spans="1:9" ht="37.5" customHeight="1">
      <c r="A460" s="83">
        <v>355</v>
      </c>
      <c r="B460" s="9" t="s">
        <v>88</v>
      </c>
      <c r="C460" s="21" t="s">
        <v>219</v>
      </c>
      <c r="D460" s="21" t="s">
        <v>534</v>
      </c>
      <c r="E460" s="21" t="s">
        <v>546</v>
      </c>
      <c r="F460" s="21" t="s">
        <v>34</v>
      </c>
      <c r="G460" s="11">
        <v>0.89</v>
      </c>
      <c r="H460" s="11"/>
      <c r="I460" s="11"/>
    </row>
    <row r="461" spans="1:9" ht="33.75" customHeight="1">
      <c r="A461" s="51">
        <v>356</v>
      </c>
      <c r="B461" s="9" t="s">
        <v>137</v>
      </c>
      <c r="C461" s="113" t="s">
        <v>532</v>
      </c>
      <c r="D461" s="113" t="s">
        <v>534</v>
      </c>
      <c r="E461" s="113" t="s">
        <v>536</v>
      </c>
      <c r="F461" s="113"/>
      <c r="G461" s="11">
        <f>G462+G464+G465</f>
        <v>6146.66</v>
      </c>
      <c r="H461" s="11">
        <f>H462+H464</f>
        <v>5739.28</v>
      </c>
      <c r="I461" s="11">
        <f>I462+I464</f>
        <v>5739.28</v>
      </c>
    </row>
    <row r="462" spans="1:9" ht="60" customHeight="1">
      <c r="A462" s="83">
        <v>357</v>
      </c>
      <c r="B462" s="9" t="s">
        <v>129</v>
      </c>
      <c r="C462" s="113" t="s">
        <v>532</v>
      </c>
      <c r="D462" s="113" t="s">
        <v>534</v>
      </c>
      <c r="E462" s="113" t="s">
        <v>537</v>
      </c>
      <c r="F462" s="113"/>
      <c r="G462" s="11">
        <f>G463</f>
        <v>5448.28</v>
      </c>
      <c r="H462" s="11">
        <f>H463</f>
        <v>5409.28</v>
      </c>
      <c r="I462" s="11">
        <f>I463</f>
        <v>5409.28</v>
      </c>
    </row>
    <row r="463" spans="1:9" ht="22.5" customHeight="1">
      <c r="A463" s="83">
        <v>358</v>
      </c>
      <c r="B463" s="9" t="s">
        <v>598</v>
      </c>
      <c r="C463" s="113" t="s">
        <v>532</v>
      </c>
      <c r="D463" s="113" t="s">
        <v>534</v>
      </c>
      <c r="E463" s="113" t="s">
        <v>537</v>
      </c>
      <c r="F463" s="113" t="s">
        <v>30</v>
      </c>
      <c r="G463" s="11">
        <f>5409.28+39</f>
        <v>5448.28</v>
      </c>
      <c r="H463" s="11">
        <v>5409.28</v>
      </c>
      <c r="I463" s="11">
        <v>5409.28</v>
      </c>
    </row>
    <row r="464" spans="1:9" ht="18.75" customHeight="1">
      <c r="A464" s="83">
        <v>359</v>
      </c>
      <c r="B464" s="9" t="s">
        <v>3</v>
      </c>
      <c r="C464" s="113" t="s">
        <v>532</v>
      </c>
      <c r="D464" s="113" t="s">
        <v>534</v>
      </c>
      <c r="E464" s="113" t="s">
        <v>538</v>
      </c>
      <c r="F464" s="113" t="s">
        <v>30</v>
      </c>
      <c r="G464" s="11">
        <f>330-124</f>
        <v>206</v>
      </c>
      <c r="H464" s="11">
        <v>330</v>
      </c>
      <c r="I464" s="11">
        <v>330</v>
      </c>
    </row>
    <row r="465" spans="1:9" ht="36.75" customHeight="1">
      <c r="A465" s="83">
        <v>360</v>
      </c>
      <c r="B465" s="9" t="s">
        <v>674</v>
      </c>
      <c r="C465" s="113" t="s">
        <v>377</v>
      </c>
      <c r="D465" s="113" t="s">
        <v>534</v>
      </c>
      <c r="E465" s="113" t="s">
        <v>675</v>
      </c>
      <c r="F465" s="113" t="s">
        <v>30</v>
      </c>
      <c r="G465" s="11">
        <v>492.38</v>
      </c>
      <c r="H465" s="11"/>
      <c r="I465" s="11"/>
    </row>
    <row r="466" spans="1:9" ht="19.5" customHeight="1">
      <c r="A466" s="83">
        <v>361</v>
      </c>
      <c r="B466" s="10" t="s">
        <v>324</v>
      </c>
      <c r="C466" s="21" t="s">
        <v>219</v>
      </c>
      <c r="D466" s="21" t="s">
        <v>534</v>
      </c>
      <c r="E466" s="21" t="s">
        <v>539</v>
      </c>
      <c r="F466" s="21"/>
      <c r="G466" s="11">
        <f>G467</f>
        <v>5425.09</v>
      </c>
      <c r="H466" s="11">
        <f>H467</f>
        <v>4991.53</v>
      </c>
      <c r="I466" s="11">
        <f>I467</f>
        <v>4991.53</v>
      </c>
    </row>
    <row r="467" spans="1:9" ht="22.5" customHeight="1">
      <c r="A467" s="51">
        <v>362</v>
      </c>
      <c r="B467" s="9" t="s">
        <v>130</v>
      </c>
      <c r="C467" s="113" t="s">
        <v>219</v>
      </c>
      <c r="D467" s="113" t="s">
        <v>534</v>
      </c>
      <c r="E467" s="113" t="s">
        <v>540</v>
      </c>
      <c r="F467" s="113"/>
      <c r="G467" s="11">
        <f>G468+G471+G472</f>
        <v>5425.09</v>
      </c>
      <c r="H467" s="11">
        <f>H468+H471</f>
        <v>4991.53</v>
      </c>
      <c r="I467" s="11">
        <f>I468+I471</f>
        <v>4991.53</v>
      </c>
    </row>
    <row r="468" spans="1:9" ht="45.75" customHeight="1">
      <c r="A468" s="83">
        <v>363</v>
      </c>
      <c r="B468" s="9" t="s">
        <v>131</v>
      </c>
      <c r="C468" s="21" t="s">
        <v>529</v>
      </c>
      <c r="D468" s="21" t="s">
        <v>534</v>
      </c>
      <c r="E468" s="21" t="s">
        <v>541</v>
      </c>
      <c r="F468" s="21"/>
      <c r="G468" s="11">
        <f>G470</f>
        <v>4940.53</v>
      </c>
      <c r="H468" s="11">
        <f>H470</f>
        <v>4940.53</v>
      </c>
      <c r="I468" s="11">
        <f>I470</f>
        <v>4940.53</v>
      </c>
    </row>
    <row r="469" spans="1:9" ht="87" customHeight="1" hidden="1">
      <c r="A469" s="83"/>
      <c r="B469" s="9" t="s">
        <v>194</v>
      </c>
      <c r="C469" s="21" t="s">
        <v>242</v>
      </c>
      <c r="D469" s="21"/>
      <c r="E469" s="21"/>
      <c r="F469" s="21"/>
      <c r="G469" s="11">
        <v>0</v>
      </c>
      <c r="H469" s="11">
        <v>0</v>
      </c>
      <c r="I469" s="11">
        <v>0</v>
      </c>
    </row>
    <row r="470" spans="1:9" ht="18.75" customHeight="1">
      <c r="A470" s="83">
        <v>364</v>
      </c>
      <c r="B470" s="9" t="s">
        <v>598</v>
      </c>
      <c r="C470" s="21" t="s">
        <v>529</v>
      </c>
      <c r="D470" s="21" t="s">
        <v>534</v>
      </c>
      <c r="E470" s="21" t="s">
        <v>541</v>
      </c>
      <c r="F470" s="21" t="s">
        <v>30</v>
      </c>
      <c r="G470" s="11">
        <f>4940.53</f>
        <v>4940.53</v>
      </c>
      <c r="H470" s="11">
        <v>4940.53</v>
      </c>
      <c r="I470" s="11">
        <v>4940.53</v>
      </c>
    </row>
    <row r="471" spans="1:9" ht="17.25" customHeight="1">
      <c r="A471" s="83">
        <v>365</v>
      </c>
      <c r="B471" s="9" t="s">
        <v>3</v>
      </c>
      <c r="C471" s="21" t="s">
        <v>529</v>
      </c>
      <c r="D471" s="21" t="s">
        <v>534</v>
      </c>
      <c r="E471" s="21" t="s">
        <v>542</v>
      </c>
      <c r="F471" s="21" t="s">
        <v>30</v>
      </c>
      <c r="G471" s="11">
        <f>51+30.27-30.27</f>
        <v>51</v>
      </c>
      <c r="H471" s="11">
        <v>51</v>
      </c>
      <c r="I471" s="11">
        <v>51</v>
      </c>
    </row>
    <row r="472" spans="1:9" ht="39.75" customHeight="1">
      <c r="A472" s="83">
        <v>366</v>
      </c>
      <c r="B472" s="9" t="s">
        <v>674</v>
      </c>
      <c r="C472" s="21" t="s">
        <v>377</v>
      </c>
      <c r="D472" s="21" t="s">
        <v>534</v>
      </c>
      <c r="E472" s="21" t="s">
        <v>676</v>
      </c>
      <c r="F472" s="21" t="s">
        <v>30</v>
      </c>
      <c r="G472" s="11">
        <v>433.56</v>
      </c>
      <c r="H472" s="11"/>
      <c r="I472" s="11"/>
    </row>
    <row r="473" spans="1:9" ht="49.5" customHeight="1">
      <c r="A473" s="83">
        <v>367</v>
      </c>
      <c r="B473" s="9" t="s">
        <v>376</v>
      </c>
      <c r="C473" s="21" t="s">
        <v>377</v>
      </c>
      <c r="D473" s="21" t="s">
        <v>534</v>
      </c>
      <c r="E473" s="21" t="s">
        <v>378</v>
      </c>
      <c r="F473" s="21" t="s">
        <v>30</v>
      </c>
      <c r="G473" s="11">
        <v>121.1</v>
      </c>
      <c r="H473" s="11"/>
      <c r="I473" s="11"/>
    </row>
    <row r="474" spans="1:9" ht="78" customHeight="1">
      <c r="A474" s="83">
        <v>368</v>
      </c>
      <c r="B474" s="9" t="s">
        <v>709</v>
      </c>
      <c r="C474" s="21" t="s">
        <v>377</v>
      </c>
      <c r="D474" s="21" t="s">
        <v>534</v>
      </c>
      <c r="E474" s="21" t="s">
        <v>708</v>
      </c>
      <c r="F474" s="21" t="s">
        <v>56</v>
      </c>
      <c r="G474" s="11">
        <v>154.8</v>
      </c>
      <c r="H474" s="11"/>
      <c r="I474" s="11"/>
    </row>
    <row r="475" spans="1:9" ht="47.25" customHeight="1">
      <c r="A475" s="83">
        <v>369</v>
      </c>
      <c r="B475" s="9" t="s">
        <v>729</v>
      </c>
      <c r="C475" s="21" t="s">
        <v>377</v>
      </c>
      <c r="D475" s="21" t="s">
        <v>534</v>
      </c>
      <c r="E475" s="21" t="s">
        <v>730</v>
      </c>
      <c r="F475" s="21" t="s">
        <v>30</v>
      </c>
      <c r="G475" s="11">
        <v>124.85</v>
      </c>
      <c r="H475" s="11"/>
      <c r="I475" s="11"/>
    </row>
    <row r="476" spans="1:9" ht="21.75" customHeight="1">
      <c r="A476" s="83">
        <v>370</v>
      </c>
      <c r="B476" s="97" t="s">
        <v>22</v>
      </c>
      <c r="C476" s="21" t="s">
        <v>377</v>
      </c>
      <c r="D476" s="21" t="s">
        <v>534</v>
      </c>
      <c r="E476" s="21" t="s">
        <v>48</v>
      </c>
      <c r="F476" s="21"/>
      <c r="G476" s="11">
        <f>G477+G478+G479</f>
        <v>124</v>
      </c>
      <c r="H476" s="11"/>
      <c r="I476" s="11"/>
    </row>
    <row r="477" spans="1:9" ht="33" customHeight="1">
      <c r="A477" s="83">
        <v>371</v>
      </c>
      <c r="B477" s="12" t="s">
        <v>636</v>
      </c>
      <c r="C477" s="21" t="s">
        <v>377</v>
      </c>
      <c r="D477" s="21" t="s">
        <v>534</v>
      </c>
      <c r="E477" s="21" t="s">
        <v>639</v>
      </c>
      <c r="F477" s="21" t="s">
        <v>30</v>
      </c>
      <c r="G477" s="11">
        <v>61.2</v>
      </c>
      <c r="H477" s="11"/>
      <c r="I477" s="11"/>
    </row>
    <row r="478" spans="1:9" ht="36" customHeight="1">
      <c r="A478" s="83">
        <v>372</v>
      </c>
      <c r="B478" s="9" t="s">
        <v>637</v>
      </c>
      <c r="C478" s="21" t="s">
        <v>377</v>
      </c>
      <c r="D478" s="21" t="s">
        <v>534</v>
      </c>
      <c r="E478" s="21" t="s">
        <v>640</v>
      </c>
      <c r="F478" s="21" t="s">
        <v>30</v>
      </c>
      <c r="G478" s="11">
        <v>39.8</v>
      </c>
      <c r="H478" s="11"/>
      <c r="I478" s="11"/>
    </row>
    <row r="479" spans="1:9" ht="45" customHeight="1">
      <c r="A479" s="83">
        <v>373</v>
      </c>
      <c r="B479" s="9" t="s">
        <v>638</v>
      </c>
      <c r="C479" s="21" t="s">
        <v>377</v>
      </c>
      <c r="D479" s="21" t="s">
        <v>534</v>
      </c>
      <c r="E479" s="21" t="s">
        <v>641</v>
      </c>
      <c r="F479" s="21" t="s">
        <v>30</v>
      </c>
      <c r="G479" s="11">
        <v>23</v>
      </c>
      <c r="H479" s="11"/>
      <c r="I479" s="11"/>
    </row>
    <row r="480" spans="1:9" ht="36.75" customHeight="1">
      <c r="A480" s="83">
        <v>374</v>
      </c>
      <c r="B480" s="9" t="s">
        <v>731</v>
      </c>
      <c r="C480" s="21" t="s">
        <v>377</v>
      </c>
      <c r="D480" s="21" t="s">
        <v>534</v>
      </c>
      <c r="E480" s="21" t="s">
        <v>732</v>
      </c>
      <c r="F480" s="21" t="s">
        <v>30</v>
      </c>
      <c r="G480" s="11">
        <v>30.27</v>
      </c>
      <c r="H480" s="11"/>
      <c r="I480" s="11"/>
    </row>
    <row r="481" spans="1:9" ht="64.5" customHeight="1">
      <c r="A481" s="83">
        <v>375</v>
      </c>
      <c r="B481" s="9" t="s">
        <v>750</v>
      </c>
      <c r="C481" s="21" t="s">
        <v>377</v>
      </c>
      <c r="D481" s="21" t="s">
        <v>534</v>
      </c>
      <c r="E481" s="21" t="s">
        <v>751</v>
      </c>
      <c r="F481" s="21" t="s">
        <v>30</v>
      </c>
      <c r="G481" s="11">
        <v>5.55</v>
      </c>
      <c r="H481" s="11"/>
      <c r="I481" s="11"/>
    </row>
    <row r="482" spans="1:9" ht="23.25" customHeight="1">
      <c r="A482" s="51">
        <v>376</v>
      </c>
      <c r="B482" s="9" t="s">
        <v>289</v>
      </c>
      <c r="C482" s="113" t="s">
        <v>529</v>
      </c>
      <c r="D482" s="113" t="s">
        <v>547</v>
      </c>
      <c r="E482" s="113"/>
      <c r="F482" s="113"/>
      <c r="G482" s="11">
        <f>G483+G486+G496+G495+G500+G501</f>
        <v>3512.2999999999997</v>
      </c>
      <c r="H482" s="11">
        <f>H483+H486+H496</f>
        <v>3280.91</v>
      </c>
      <c r="I482" s="11">
        <f>I483+I486+I496</f>
        <v>3899.2</v>
      </c>
    </row>
    <row r="483" spans="1:9" ht="21.75" customHeight="1">
      <c r="A483" s="83">
        <v>377</v>
      </c>
      <c r="B483" s="9" t="s">
        <v>326</v>
      </c>
      <c r="C483" s="21" t="s">
        <v>529</v>
      </c>
      <c r="D483" s="21" t="s">
        <v>547</v>
      </c>
      <c r="E483" s="21" t="s">
        <v>548</v>
      </c>
      <c r="F483" s="21"/>
      <c r="G483" s="11">
        <f aca="true" t="shared" si="12" ref="G483:I484">G484</f>
        <v>2023.58</v>
      </c>
      <c r="H483" s="11">
        <f t="shared" si="12"/>
        <v>2173.06</v>
      </c>
      <c r="I483" s="11">
        <f t="shared" si="12"/>
        <v>2524.5</v>
      </c>
    </row>
    <row r="484" spans="1:9" ht="21" customHeight="1">
      <c r="A484" s="51">
        <v>378</v>
      </c>
      <c r="B484" s="10" t="s">
        <v>99</v>
      </c>
      <c r="C484" s="113" t="s">
        <v>529</v>
      </c>
      <c r="D484" s="113" t="s">
        <v>547</v>
      </c>
      <c r="E484" s="113" t="s">
        <v>63</v>
      </c>
      <c r="F484" s="113"/>
      <c r="G484" s="11">
        <f t="shared" si="12"/>
        <v>2023.58</v>
      </c>
      <c r="H484" s="11">
        <f t="shared" si="12"/>
        <v>2173.06</v>
      </c>
      <c r="I484" s="11">
        <f t="shared" si="12"/>
        <v>2524.5</v>
      </c>
    </row>
    <row r="485" spans="1:9" ht="31.5" customHeight="1">
      <c r="A485" s="83">
        <v>379</v>
      </c>
      <c r="B485" s="9" t="s">
        <v>280</v>
      </c>
      <c r="C485" s="21" t="s">
        <v>529</v>
      </c>
      <c r="D485" s="21" t="s">
        <v>547</v>
      </c>
      <c r="E485" s="21" t="s">
        <v>64</v>
      </c>
      <c r="F485" s="21" t="s">
        <v>65</v>
      </c>
      <c r="G485" s="11">
        <f>1500-200-60.5-30.27+558.98+1.8+338-5.55-78.88</f>
        <v>2023.58</v>
      </c>
      <c r="H485" s="11">
        <f>1700-306.44-200-60.5+840+200</f>
        <v>2173.06</v>
      </c>
      <c r="I485" s="11">
        <f>1945-200-60.5+640+200</f>
        <v>2524.5</v>
      </c>
    </row>
    <row r="486" spans="1:9" ht="61.5" customHeight="1">
      <c r="A486" s="83">
        <v>380</v>
      </c>
      <c r="B486" s="9" t="s">
        <v>104</v>
      </c>
      <c r="C486" s="21" t="s">
        <v>550</v>
      </c>
      <c r="D486" s="21" t="s">
        <v>547</v>
      </c>
      <c r="E486" s="21" t="s">
        <v>549</v>
      </c>
      <c r="F486" s="21"/>
      <c r="G486" s="11">
        <f>G487</f>
        <v>1023.2199999999999</v>
      </c>
      <c r="H486" s="11">
        <v>1047.35</v>
      </c>
      <c r="I486" s="11">
        <f>I487</f>
        <v>1314.1999999999998</v>
      </c>
    </row>
    <row r="487" spans="1:9" ht="21.75" customHeight="1">
      <c r="A487" s="83">
        <v>381</v>
      </c>
      <c r="B487" s="9" t="s">
        <v>338</v>
      </c>
      <c r="C487" s="21" t="s">
        <v>550</v>
      </c>
      <c r="D487" s="21" t="s">
        <v>547</v>
      </c>
      <c r="E487" s="21" t="s">
        <v>549</v>
      </c>
      <c r="F487" s="21" t="s">
        <v>34</v>
      </c>
      <c r="G487" s="11">
        <f>1047.35-184.13+160</f>
        <v>1023.2199999999999</v>
      </c>
      <c r="H487" s="11">
        <v>1047.35</v>
      </c>
      <c r="I487" s="11">
        <f>1047.35+266.85</f>
        <v>1314.1999999999998</v>
      </c>
    </row>
    <row r="488" spans="1:9" ht="36.75" customHeight="1" hidden="1">
      <c r="A488" s="83"/>
      <c r="B488" s="9" t="s">
        <v>307</v>
      </c>
      <c r="C488" s="21" t="s">
        <v>308</v>
      </c>
      <c r="D488" s="21"/>
      <c r="E488" s="21"/>
      <c r="F488" s="21"/>
      <c r="G488" s="11"/>
      <c r="H488" s="11"/>
      <c r="I488" s="11"/>
    </row>
    <row r="489" spans="1:9" ht="18" customHeight="1" hidden="1">
      <c r="A489" s="83">
        <v>237</v>
      </c>
      <c r="B489" s="13"/>
      <c r="C489" s="105"/>
      <c r="D489" s="105"/>
      <c r="E489" s="105"/>
      <c r="F489" s="105"/>
      <c r="G489" s="11"/>
      <c r="H489" s="11"/>
      <c r="I489" s="11"/>
    </row>
    <row r="490" spans="1:9" ht="35.25" customHeight="1" hidden="1">
      <c r="A490" s="83">
        <v>238</v>
      </c>
      <c r="B490" s="9"/>
      <c r="C490" s="21"/>
      <c r="D490" s="21"/>
      <c r="E490" s="21"/>
      <c r="F490" s="21"/>
      <c r="G490" s="11"/>
      <c r="H490" s="11"/>
      <c r="I490" s="11"/>
    </row>
    <row r="491" spans="1:9" ht="33.75" customHeight="1" hidden="1">
      <c r="A491" s="51">
        <v>238</v>
      </c>
      <c r="B491" s="14"/>
      <c r="C491" s="114"/>
      <c r="D491" s="114"/>
      <c r="E491" s="114"/>
      <c r="F491" s="114"/>
      <c r="G491" s="22"/>
      <c r="H491" s="22"/>
      <c r="I491" s="22"/>
    </row>
    <row r="492" spans="1:9" ht="22.5" customHeight="1" hidden="1">
      <c r="A492" s="51">
        <v>239</v>
      </c>
      <c r="B492" s="10"/>
      <c r="C492" s="113"/>
      <c r="D492" s="113"/>
      <c r="E492" s="113"/>
      <c r="F492" s="113"/>
      <c r="G492" s="11"/>
      <c r="H492" s="11"/>
      <c r="I492" s="11"/>
    </row>
    <row r="493" spans="1:9" ht="35.25" customHeight="1" hidden="1">
      <c r="A493" s="83">
        <v>240</v>
      </c>
      <c r="B493" s="9"/>
      <c r="C493" s="21"/>
      <c r="D493" s="21"/>
      <c r="E493" s="21"/>
      <c r="F493" s="21"/>
      <c r="G493" s="11"/>
      <c r="H493" s="11"/>
      <c r="I493" s="11"/>
    </row>
    <row r="494" spans="1:9" ht="138.75" customHeight="1" hidden="1">
      <c r="A494" s="83">
        <v>241</v>
      </c>
      <c r="B494" s="9"/>
      <c r="C494" s="21"/>
      <c r="D494" s="21"/>
      <c r="E494" s="21"/>
      <c r="F494" s="21"/>
      <c r="G494" s="11"/>
      <c r="H494" s="11"/>
      <c r="I494" s="11"/>
    </row>
    <row r="495" spans="1:9" ht="34.5" customHeight="1" hidden="1">
      <c r="A495" s="83">
        <v>351</v>
      </c>
      <c r="B495" s="9" t="s">
        <v>677</v>
      </c>
      <c r="C495" s="21" t="s">
        <v>377</v>
      </c>
      <c r="D495" s="21" t="s">
        <v>547</v>
      </c>
      <c r="E495" s="21" t="s">
        <v>678</v>
      </c>
      <c r="F495" s="21" t="s">
        <v>34</v>
      </c>
      <c r="G495" s="11">
        <v>0</v>
      </c>
      <c r="H495" s="11"/>
      <c r="I495" s="11"/>
    </row>
    <row r="496" spans="1:9" ht="21" customHeight="1">
      <c r="A496" s="83">
        <v>382</v>
      </c>
      <c r="B496" s="13" t="s">
        <v>22</v>
      </c>
      <c r="C496" s="21" t="s">
        <v>532</v>
      </c>
      <c r="D496" s="21" t="s">
        <v>547</v>
      </c>
      <c r="E496" s="21" t="s">
        <v>48</v>
      </c>
      <c r="F496" s="21"/>
      <c r="G496" s="11">
        <f>G497++G498</f>
        <v>165.5</v>
      </c>
      <c r="H496" s="11">
        <f>H497</f>
        <v>60.5</v>
      </c>
      <c r="I496" s="11">
        <f>I497</f>
        <v>60.5</v>
      </c>
    </row>
    <row r="497" spans="1:9" ht="33" customHeight="1">
      <c r="A497" s="83">
        <v>383</v>
      </c>
      <c r="B497" s="9" t="s">
        <v>75</v>
      </c>
      <c r="C497" s="21" t="s">
        <v>532</v>
      </c>
      <c r="D497" s="21" t="s">
        <v>547</v>
      </c>
      <c r="E497" s="21" t="s">
        <v>402</v>
      </c>
      <c r="F497" s="21" t="s">
        <v>34</v>
      </c>
      <c r="G497" s="11">
        <f>60.5+100</f>
        <v>160.5</v>
      </c>
      <c r="H497" s="11">
        <v>60.5</v>
      </c>
      <c r="I497" s="11">
        <v>60.5</v>
      </c>
    </row>
    <row r="498" spans="1:9" ht="33" customHeight="1">
      <c r="A498" s="83">
        <v>384</v>
      </c>
      <c r="B498" s="12" t="s">
        <v>592</v>
      </c>
      <c r="C498" s="21" t="s">
        <v>377</v>
      </c>
      <c r="D498" s="21" t="s">
        <v>547</v>
      </c>
      <c r="E498" s="21" t="s">
        <v>49</v>
      </c>
      <c r="F498" s="21"/>
      <c r="G498" s="11">
        <f>G499</f>
        <v>5</v>
      </c>
      <c r="H498" s="11"/>
      <c r="I498" s="11"/>
    </row>
    <row r="499" spans="1:9" ht="33" customHeight="1">
      <c r="A499" s="83">
        <v>385</v>
      </c>
      <c r="B499" s="12" t="s">
        <v>134</v>
      </c>
      <c r="C499" s="21" t="s">
        <v>377</v>
      </c>
      <c r="D499" s="21" t="s">
        <v>547</v>
      </c>
      <c r="E499" s="21" t="s">
        <v>499</v>
      </c>
      <c r="F499" s="21" t="s">
        <v>34</v>
      </c>
      <c r="G499" s="11">
        <v>5</v>
      </c>
      <c r="H499" s="11"/>
      <c r="I499" s="11"/>
    </row>
    <row r="500" spans="1:9" ht="33" customHeight="1">
      <c r="A500" s="83">
        <v>386</v>
      </c>
      <c r="B500" s="12" t="s">
        <v>733</v>
      </c>
      <c r="C500" s="21" t="s">
        <v>377</v>
      </c>
      <c r="D500" s="21" t="s">
        <v>547</v>
      </c>
      <c r="E500" s="21" t="s">
        <v>734</v>
      </c>
      <c r="F500" s="21" t="s">
        <v>30</v>
      </c>
      <c r="G500" s="11">
        <v>250</v>
      </c>
      <c r="H500" s="11"/>
      <c r="I500" s="11"/>
    </row>
    <row r="501" spans="1:9" ht="48" customHeight="1">
      <c r="A501" s="83">
        <v>387</v>
      </c>
      <c r="B501" s="12" t="s">
        <v>735</v>
      </c>
      <c r="C501" s="21" t="s">
        <v>377</v>
      </c>
      <c r="D501" s="21" t="s">
        <v>547</v>
      </c>
      <c r="E501" s="21" t="s">
        <v>736</v>
      </c>
      <c r="F501" s="21" t="s">
        <v>30</v>
      </c>
      <c r="G501" s="11">
        <v>50</v>
      </c>
      <c r="H501" s="11"/>
      <c r="I501" s="11"/>
    </row>
    <row r="502" spans="1:9" ht="17.25" customHeight="1">
      <c r="A502" s="83">
        <v>388</v>
      </c>
      <c r="B502" s="13" t="s">
        <v>236</v>
      </c>
      <c r="C502" s="115" t="s">
        <v>529</v>
      </c>
      <c r="D502" s="115" t="s">
        <v>551</v>
      </c>
      <c r="E502" s="115"/>
      <c r="F502" s="115"/>
      <c r="G502" s="11">
        <f>G503+G506</f>
        <v>1280.64</v>
      </c>
      <c r="H502" s="11">
        <f aca="true" t="shared" si="13" ref="G502:I504">H503</f>
        <v>0</v>
      </c>
      <c r="I502" s="11">
        <f t="shared" si="13"/>
        <v>0</v>
      </c>
    </row>
    <row r="503" spans="1:9" ht="18.75" customHeight="1">
      <c r="A503" s="83">
        <v>389</v>
      </c>
      <c r="B503" s="9" t="s">
        <v>246</v>
      </c>
      <c r="C503" s="113" t="s">
        <v>529</v>
      </c>
      <c r="D503" s="113" t="s">
        <v>552</v>
      </c>
      <c r="E503" s="113"/>
      <c r="F503" s="113"/>
      <c r="G503" s="11">
        <f>G504</f>
        <v>200.44</v>
      </c>
      <c r="H503" s="11">
        <f>H504</f>
        <v>0</v>
      </c>
      <c r="I503" s="11">
        <f>I504</f>
        <v>0</v>
      </c>
    </row>
    <row r="504" spans="1:9" ht="16.5" customHeight="1">
      <c r="A504" s="83">
        <v>390</v>
      </c>
      <c r="B504" s="13" t="s">
        <v>22</v>
      </c>
      <c r="C504" s="21" t="s">
        <v>532</v>
      </c>
      <c r="D504" s="21" t="s">
        <v>552</v>
      </c>
      <c r="E504" s="21" t="s">
        <v>48</v>
      </c>
      <c r="F504" s="21"/>
      <c r="G504" s="11">
        <f t="shared" si="13"/>
        <v>200.44</v>
      </c>
      <c r="H504" s="11">
        <f t="shared" si="13"/>
        <v>0</v>
      </c>
      <c r="I504" s="11">
        <f t="shared" si="13"/>
        <v>0</v>
      </c>
    </row>
    <row r="505" spans="1:9" ht="32.25" customHeight="1">
      <c r="A505" s="83">
        <v>391</v>
      </c>
      <c r="B505" s="9" t="s">
        <v>120</v>
      </c>
      <c r="C505" s="21" t="s">
        <v>532</v>
      </c>
      <c r="D505" s="21" t="s">
        <v>552</v>
      </c>
      <c r="E505" s="21" t="s">
        <v>553</v>
      </c>
      <c r="F505" s="21" t="s">
        <v>34</v>
      </c>
      <c r="G505" s="11">
        <f>200+0.44</f>
        <v>200.44</v>
      </c>
      <c r="H505" s="11">
        <v>0</v>
      </c>
      <c r="I505" s="11">
        <v>0</v>
      </c>
    </row>
    <row r="506" spans="1:9" ht="15" customHeight="1">
      <c r="A506" s="83">
        <v>392</v>
      </c>
      <c r="B506" s="9" t="s">
        <v>737</v>
      </c>
      <c r="C506" s="21" t="s">
        <v>377</v>
      </c>
      <c r="D506" s="21" t="s">
        <v>738</v>
      </c>
      <c r="E506" s="21"/>
      <c r="F506" s="21"/>
      <c r="G506" s="11">
        <f>G507+G508+G509</f>
        <v>1080.2</v>
      </c>
      <c r="H506" s="11"/>
      <c r="I506" s="11"/>
    </row>
    <row r="507" spans="1:9" ht="32.25" customHeight="1">
      <c r="A507" s="83">
        <v>393</v>
      </c>
      <c r="B507" s="9" t="s">
        <v>739</v>
      </c>
      <c r="C507" s="21" t="s">
        <v>377</v>
      </c>
      <c r="D507" s="21" t="s">
        <v>738</v>
      </c>
      <c r="E507" s="21" t="s">
        <v>740</v>
      </c>
      <c r="F507" s="21" t="s">
        <v>30</v>
      </c>
      <c r="G507" s="11">
        <v>290</v>
      </c>
      <c r="H507" s="11"/>
      <c r="I507" s="11"/>
    </row>
    <row r="508" spans="1:9" ht="32.25" customHeight="1">
      <c r="A508" s="83">
        <v>394</v>
      </c>
      <c r="B508" s="9" t="s">
        <v>765</v>
      </c>
      <c r="C508" s="21" t="s">
        <v>377</v>
      </c>
      <c r="D508" s="21" t="s">
        <v>738</v>
      </c>
      <c r="E508" s="21" t="s">
        <v>766</v>
      </c>
      <c r="F508" s="21" t="s">
        <v>30</v>
      </c>
      <c r="G508" s="11">
        <v>625</v>
      </c>
      <c r="H508" s="11"/>
      <c r="I508" s="11"/>
    </row>
    <row r="509" spans="1:9" ht="45" customHeight="1">
      <c r="A509" s="83">
        <v>395</v>
      </c>
      <c r="B509" s="9" t="s">
        <v>767</v>
      </c>
      <c r="C509" s="21" t="s">
        <v>377</v>
      </c>
      <c r="D509" s="21" t="s">
        <v>738</v>
      </c>
      <c r="E509" s="21" t="s">
        <v>768</v>
      </c>
      <c r="F509" s="21" t="s">
        <v>30</v>
      </c>
      <c r="G509" s="11">
        <v>165.2</v>
      </c>
      <c r="H509" s="11"/>
      <c r="I509" s="11"/>
    </row>
    <row r="510" spans="1:9" ht="18" customHeight="1">
      <c r="A510" s="51">
        <v>396</v>
      </c>
      <c r="B510" s="5" t="s">
        <v>321</v>
      </c>
      <c r="C510" s="113"/>
      <c r="D510" s="113"/>
      <c r="E510" s="113"/>
      <c r="F510" s="113"/>
      <c r="G510" s="5"/>
      <c r="H510" s="11">
        <v>7955.1</v>
      </c>
      <c r="I510" s="11">
        <v>16661.9</v>
      </c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2013-10-16T04:17:13Z</cp:lastPrinted>
  <dcterms:created xsi:type="dcterms:W3CDTF">1996-10-08T23:32:33Z</dcterms:created>
  <dcterms:modified xsi:type="dcterms:W3CDTF">2013-10-16T04:17:17Z</dcterms:modified>
  <cp:category/>
  <cp:version/>
  <cp:contentType/>
  <cp:contentStatus/>
</cp:coreProperties>
</file>